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U10" i="1"/>
  <c r="U11"/>
  <c r="U12"/>
  <c r="U14"/>
  <c r="U15"/>
  <c r="U20"/>
  <c r="U21"/>
  <c r="U23"/>
  <c r="U24"/>
  <c r="U26"/>
  <c r="U28"/>
  <c r="U29"/>
  <c r="U30"/>
  <c r="U32"/>
  <c r="U33"/>
  <c r="U34"/>
  <c r="U35"/>
  <c r="U36"/>
  <c r="U38"/>
  <c r="U39"/>
  <c r="U40"/>
  <c r="U41"/>
  <c r="U42"/>
  <c r="U43"/>
  <c r="U44"/>
  <c r="U45"/>
  <c r="U47"/>
  <c r="U48"/>
  <c r="U49"/>
  <c r="U50"/>
  <c r="U51"/>
  <c r="U9"/>
  <c r="V51" l="1"/>
  <c r="T51"/>
  <c r="S51"/>
  <c r="P51"/>
  <c r="O51"/>
  <c r="G51"/>
  <c r="V50"/>
  <c r="T50"/>
  <c r="S50"/>
  <c r="P50"/>
  <c r="O50"/>
  <c r="V49"/>
  <c r="T49"/>
  <c r="S49"/>
  <c r="P49"/>
  <c r="O49"/>
  <c r="V48"/>
  <c r="T48"/>
  <c r="S48"/>
  <c r="P48"/>
  <c r="O48"/>
  <c r="V47"/>
  <c r="T47"/>
  <c r="S47"/>
  <c r="P47"/>
  <c r="O47"/>
  <c r="M47"/>
  <c r="V46"/>
  <c r="T46"/>
  <c r="S46"/>
  <c r="P46"/>
  <c r="O46"/>
  <c r="V45"/>
  <c r="T45"/>
  <c r="S45"/>
  <c r="P45"/>
  <c r="O45"/>
  <c r="M45"/>
  <c r="V44"/>
  <c r="T44"/>
  <c r="S44"/>
  <c r="P44"/>
  <c r="O44"/>
  <c r="G44"/>
  <c r="V43"/>
  <c r="T43"/>
  <c r="S43"/>
  <c r="P43"/>
  <c r="O43"/>
  <c r="T42"/>
  <c r="S42"/>
  <c r="R42"/>
  <c r="Q42"/>
  <c r="O42"/>
  <c r="N42"/>
  <c r="M42"/>
  <c r="L42"/>
  <c r="K42"/>
  <c r="K10" s="1"/>
  <c r="J42"/>
  <c r="P42" s="1"/>
  <c r="I42"/>
  <c r="H42"/>
  <c r="V42" s="1"/>
  <c r="G42"/>
  <c r="F42"/>
  <c r="E42"/>
  <c r="D42"/>
  <c r="C42"/>
  <c r="C41" s="1"/>
  <c r="C9" s="1"/>
  <c r="V41"/>
  <c r="T41"/>
  <c r="S41"/>
  <c r="R41"/>
  <c r="Q41"/>
  <c r="O41"/>
  <c r="N41"/>
  <c r="M41"/>
  <c r="L41"/>
  <c r="K41"/>
  <c r="K9" s="1"/>
  <c r="J41"/>
  <c r="P41" s="1"/>
  <c r="I41"/>
  <c r="H41"/>
  <c r="G41"/>
  <c r="F41"/>
  <c r="E41"/>
  <c r="D41"/>
  <c r="V40"/>
  <c r="T40"/>
  <c r="S40"/>
  <c r="P40"/>
  <c r="O40"/>
  <c r="V39"/>
  <c r="T39"/>
  <c r="S39"/>
  <c r="P39"/>
  <c r="O39"/>
  <c r="V38"/>
  <c r="T38"/>
  <c r="S38"/>
  <c r="P38"/>
  <c r="O38"/>
  <c r="V37"/>
  <c r="T37"/>
  <c r="S37"/>
  <c r="P37"/>
  <c r="O37"/>
  <c r="V36"/>
  <c r="T36"/>
  <c r="S36"/>
  <c r="P36"/>
  <c r="O36"/>
  <c r="F36"/>
  <c r="V35"/>
  <c r="T35"/>
  <c r="S35"/>
  <c r="P35"/>
  <c r="O35"/>
  <c r="V34"/>
  <c r="T34"/>
  <c r="S34"/>
  <c r="P34"/>
  <c r="O34"/>
  <c r="V33"/>
  <c r="T33"/>
  <c r="S33"/>
  <c r="P33"/>
  <c r="O33"/>
  <c r="F33"/>
  <c r="V32"/>
  <c r="T32"/>
  <c r="S32"/>
  <c r="Q32"/>
  <c r="P32"/>
  <c r="O32"/>
  <c r="V31"/>
  <c r="T31"/>
  <c r="S31"/>
  <c r="P31"/>
  <c r="O31"/>
  <c r="V30"/>
  <c r="T30"/>
  <c r="S30"/>
  <c r="Q30"/>
  <c r="P30"/>
  <c r="O30"/>
  <c r="K30"/>
  <c r="V29"/>
  <c r="T29"/>
  <c r="S29"/>
  <c r="P29"/>
  <c r="O29"/>
  <c r="V28"/>
  <c r="T28"/>
  <c r="S28"/>
  <c r="P28"/>
  <c r="O28"/>
  <c r="F28"/>
  <c r="V27"/>
  <c r="T27"/>
  <c r="S27"/>
  <c r="P27"/>
  <c r="O27"/>
  <c r="V26"/>
  <c r="T26"/>
  <c r="S26"/>
  <c r="P26"/>
  <c r="O26"/>
  <c r="F26"/>
  <c r="V25"/>
  <c r="T25"/>
  <c r="S25"/>
  <c r="P25"/>
  <c r="O25"/>
  <c r="V24"/>
  <c r="T24"/>
  <c r="S24"/>
  <c r="P24"/>
  <c r="O24"/>
  <c r="F24"/>
  <c r="V23"/>
  <c r="T23"/>
  <c r="S23"/>
  <c r="P23"/>
  <c r="O23"/>
  <c r="V22"/>
  <c r="T22"/>
  <c r="S22"/>
  <c r="P22"/>
  <c r="O22"/>
  <c r="V21"/>
  <c r="T21"/>
  <c r="S21"/>
  <c r="P21"/>
  <c r="O21"/>
  <c r="V20"/>
  <c r="T20"/>
  <c r="S20"/>
  <c r="P20"/>
  <c r="O20"/>
  <c r="V19"/>
  <c r="T19"/>
  <c r="S19"/>
  <c r="P19"/>
  <c r="O19"/>
  <c r="V18"/>
  <c r="T18"/>
  <c r="S18"/>
  <c r="P18"/>
  <c r="O18"/>
  <c r="V17"/>
  <c r="T17"/>
  <c r="S17"/>
  <c r="P17"/>
  <c r="O17"/>
  <c r="V16"/>
  <c r="T16"/>
  <c r="S16"/>
  <c r="P16"/>
  <c r="O16"/>
  <c r="V15"/>
  <c r="T15"/>
  <c r="S15"/>
  <c r="P15"/>
  <c r="O15"/>
  <c r="V14"/>
  <c r="T14"/>
  <c r="S14"/>
  <c r="P14"/>
  <c r="O14"/>
  <c r="V13"/>
  <c r="T13"/>
  <c r="S13"/>
  <c r="P13"/>
  <c r="O13"/>
  <c r="V12"/>
  <c r="T12"/>
  <c r="S12"/>
  <c r="P12"/>
  <c r="O12"/>
  <c r="K12"/>
  <c r="V11"/>
  <c r="T11"/>
  <c r="S11"/>
  <c r="R11"/>
  <c r="N11"/>
  <c r="M11"/>
  <c r="L11"/>
  <c r="K11"/>
  <c r="J11"/>
  <c r="P11" s="1"/>
  <c r="I11"/>
  <c r="O11" s="1"/>
  <c r="H11"/>
  <c r="G11"/>
  <c r="F11"/>
  <c r="E11"/>
  <c r="D11"/>
  <c r="D10" s="1"/>
  <c r="C11"/>
  <c r="V10"/>
  <c r="T10"/>
  <c r="S10"/>
  <c r="R10"/>
  <c r="N10"/>
  <c r="M10"/>
  <c r="L10"/>
  <c r="J10"/>
  <c r="P10" s="1"/>
  <c r="I10"/>
  <c r="O10" s="1"/>
  <c r="H10"/>
  <c r="F10"/>
  <c r="E10"/>
  <c r="V9"/>
  <c r="T9"/>
  <c r="S9"/>
  <c r="R9"/>
  <c r="N9"/>
  <c r="M9"/>
  <c r="L9"/>
  <c r="J9"/>
  <c r="P9" s="1"/>
  <c r="I9"/>
  <c r="O9" s="1"/>
  <c r="H9"/>
  <c r="F9"/>
  <c r="E9"/>
  <c r="D9"/>
  <c r="G9" l="1"/>
  <c r="C10"/>
  <c r="G10"/>
  <c r="Q11"/>
  <c r="Q10" l="1"/>
  <c r="Q9"/>
</calcChain>
</file>

<file path=xl/sharedStrings.xml><?xml version="1.0" encoding="utf-8"?>
<sst xmlns="http://schemas.openxmlformats.org/spreadsheetml/2006/main" count="74" uniqueCount="55">
  <si>
    <t>2018 год</t>
  </si>
  <si>
    <t>2019 год</t>
  </si>
  <si>
    <t>Исполнено за год</t>
  </si>
  <si>
    <t>Исполнено за 2020 год</t>
  </si>
  <si>
    <t>Утверждено на 2021год</t>
  </si>
  <si>
    <t xml:space="preserve"> Оценка ОМСУ на текущий год</t>
  </si>
  <si>
    <t>Темп роста (снижения) к утверждено на текущий год, %</t>
  </si>
  <si>
    <t>Темп роста (снижения) к исполнено за отчетный год, %</t>
  </si>
  <si>
    <t>на 01.07.20г( на отчетную дату аналогично текущему финансовому году)</t>
  </si>
  <si>
    <t>на 01.07.21г(на отчетную дату)</t>
  </si>
  <si>
    <t>в т.ч. бюджет района (округа)</t>
  </si>
  <si>
    <t>консолиди-                       рованный бюджет</t>
  </si>
  <si>
    <t>I. ДОХОДЫ - всего,  в т.ч.:</t>
  </si>
  <si>
    <t>Собственные доходы</t>
  </si>
  <si>
    <t>1. Налоговые и неналоговые доходы , в т.ч.:</t>
  </si>
  <si>
    <t>- налог на доходы физических лиц</t>
  </si>
  <si>
    <t>- единый налог на вмененный доход</t>
  </si>
  <si>
    <t xml:space="preserve">- единый сельскохозяйственный налог </t>
  </si>
  <si>
    <t>- налог на имущество физических лиц</t>
  </si>
  <si>
    <t>- земельный налог, в т.ч.:</t>
  </si>
  <si>
    <t>организаций</t>
  </si>
  <si>
    <t>физических лиц</t>
  </si>
  <si>
    <t>- налог, взим. в связи с примен.патентн. системы</t>
  </si>
  <si>
    <t>- госпошлина</t>
  </si>
  <si>
    <t>- акцизы на нефтепродукты</t>
  </si>
  <si>
    <t>- доходы от использования имущества</t>
  </si>
  <si>
    <t>доходы, получаемые в виде арендной платы за земли до разграничения</t>
  </si>
  <si>
    <t>доходы, получаемые в виде арендной платы за земли после разграничения</t>
  </si>
  <si>
    <t>доходы от сдачи в аренду имущества, находящегося в оперативном управлении</t>
  </si>
  <si>
    <t>доходы от сдачи в аренду имущества, составляющего казну</t>
  </si>
  <si>
    <t>прочие доходы от использования имущества</t>
  </si>
  <si>
    <t>- плата за негат.возд.на окр.среду</t>
  </si>
  <si>
    <t>- доходы от оказания платных услуг</t>
  </si>
  <si>
    <t>доходы от оказания платных услуг (работ)</t>
  </si>
  <si>
    <t>доходы от компенсации затрат государства, в т.ч.:</t>
  </si>
  <si>
    <t>родительская плата</t>
  </si>
  <si>
    <t>- доходы от реализации имущества</t>
  </si>
  <si>
    <t>- доходы от продажи земельных участков</t>
  </si>
  <si>
    <t>земельных участков до разграничения</t>
  </si>
  <si>
    <t>земельных участков после разграничения</t>
  </si>
  <si>
    <t>- штрафы, санкции, возмещение ущерба</t>
  </si>
  <si>
    <t>задолженность по КБК, действующих до 01.01.2020 года</t>
  </si>
  <si>
    <t>- прочие неналоговые доходы</t>
  </si>
  <si>
    <t>2. Безвозмездные поступления, в т.ч.:</t>
  </si>
  <si>
    <t>2.1. Нецелевые межбюджетные трансферты</t>
  </si>
  <si>
    <t>2.1.1. Дотации на выравнивание</t>
  </si>
  <si>
    <t>2.1.2. Дотации на сбалансированность</t>
  </si>
  <si>
    <t>2.1.3 Субвенция на выравнивание поселений</t>
  </si>
  <si>
    <t>2.1.4. Субсидия на сбалансированность</t>
  </si>
  <si>
    <t>2.1.5. Субсидии на частичную компенсацию расходов, связанных с повышением оплаты труда работников бюджетной сферы</t>
  </si>
  <si>
    <t>2.1.6. ИМБТ на осущ.части полномочий от поселений</t>
  </si>
  <si>
    <t>2.2. Целевые межбюджетные трансферты</t>
  </si>
  <si>
    <t>2.3. Прочие безвозмездные поступления</t>
  </si>
  <si>
    <t>2.4. Возврат остатков целевых МБТ</t>
  </si>
  <si>
    <r>
      <t>И</t>
    </r>
    <r>
      <rPr>
        <b/>
        <i/>
        <sz val="12"/>
        <rFont val="Times New Roman Cyr"/>
        <charset val="204"/>
      </rPr>
      <t>сполнение бюджета муниципального района на 01.07.2021 г . В сравнении с соответствующим периодом прошлого года</t>
    </r>
  </si>
</sst>
</file>

<file path=xl/styles.xml><?xml version="1.0" encoding="utf-8"?>
<styleSheet xmlns="http://schemas.openxmlformats.org/spreadsheetml/2006/main">
  <numFmts count="4">
    <numFmt numFmtId="164" formatCode="#,##0_ ;[Red]\-#,##0\ "/>
    <numFmt numFmtId="165" formatCode="#,##0.000"/>
    <numFmt numFmtId="166" formatCode="#,##0.0"/>
    <numFmt numFmtId="167" formatCode="#,##0.00;[Red]#,##0.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i/>
      <sz val="10"/>
      <name val="Times New Roman Greek"/>
      <charset val="204"/>
    </font>
    <font>
      <sz val="10"/>
      <name val="Times New Roman Greek"/>
      <charset val="204"/>
    </font>
    <font>
      <i/>
      <sz val="10"/>
      <name val="Times New Roman Greek"/>
      <charset val="204"/>
    </font>
    <font>
      <sz val="10"/>
      <name val="Times New Roman Cyr"/>
    </font>
    <font>
      <sz val="10"/>
      <color theme="1"/>
      <name val="Calibri"/>
      <family val="2"/>
      <charset val="204"/>
      <scheme val="minor"/>
    </font>
    <font>
      <i/>
      <sz val="8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3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9" fontId="4" fillId="4" borderId="1" xfId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9" fontId="4" fillId="2" borderId="1" xfId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9" fontId="2" fillId="2" borderId="1" xfId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165" fontId="7" fillId="5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2" fontId="7" fillId="6" borderId="1" xfId="0" applyNumberFormat="1" applyFont="1" applyFill="1" applyBorder="1" applyAlignment="1" applyProtection="1">
      <alignment horizontal="center" vertical="center" wrapText="1"/>
    </xf>
    <xf numFmtId="9" fontId="2" fillId="6" borderId="1" xfId="1" applyFont="1" applyFill="1" applyBorder="1" applyAlignment="1" applyProtection="1">
      <alignment horizontal="center" vertical="center" wrapText="1"/>
    </xf>
    <xf numFmtId="3" fontId="7" fillId="7" borderId="1" xfId="0" applyNumberFormat="1" applyFont="1" applyFill="1" applyBorder="1" applyAlignment="1" applyProtection="1">
      <alignment horizontal="center" vertical="center" wrapText="1"/>
    </xf>
    <xf numFmtId="0" fontId="9" fillId="6" borderId="0" xfId="0" applyFont="1" applyFill="1" applyAlignment="1">
      <alignment horizontal="center"/>
    </xf>
    <xf numFmtId="166" fontId="6" fillId="5" borderId="1" xfId="0" applyNumberFormat="1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3" fontId="3" fillId="3" borderId="1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3" fontId="11" fillId="2" borderId="5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left" vertical="center" wrapText="1"/>
    </xf>
    <xf numFmtId="3" fontId="4" fillId="4" borderId="3" xfId="0" applyNumberFormat="1" applyFont="1" applyFill="1" applyBorder="1" applyAlignment="1" applyProtection="1">
      <alignment horizontal="left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3" fontId="4" fillId="4" borderId="3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left" vertical="center" wrapText="1"/>
    </xf>
    <xf numFmtId="49" fontId="8" fillId="6" borderId="2" xfId="0" applyNumberFormat="1" applyFont="1" applyFill="1" applyBorder="1" applyAlignment="1" applyProtection="1">
      <alignment horizontal="left" vertical="center" wrapText="1"/>
    </xf>
    <xf numFmtId="49" fontId="8" fillId="6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/>
    <xf numFmtId="167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8"/>
  <sheetViews>
    <sheetView tabSelected="1" workbookViewId="0">
      <selection activeCell="W40" sqref="W40"/>
    </sheetView>
  </sheetViews>
  <sheetFormatPr defaultRowHeight="15"/>
  <cols>
    <col min="2" max="2" width="24" customWidth="1"/>
    <col min="3" max="8" width="0" hidden="1" customWidth="1"/>
    <col min="9" max="9" width="15.85546875" customWidth="1"/>
    <col min="10" max="11" width="0" hidden="1" customWidth="1"/>
    <col min="12" max="12" width="1.85546875" hidden="1" customWidth="1"/>
    <col min="13" max="13" width="14" customWidth="1"/>
    <col min="14" max="20" width="0" hidden="1" customWidth="1"/>
    <col min="21" max="21" width="17.42578125" customWidth="1"/>
    <col min="22" max="22" width="0" hidden="1" customWidth="1"/>
  </cols>
  <sheetData>
    <row r="1" spans="1:22" ht="15" customHeight="1">
      <c r="A1" s="34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idden="1">
      <c r="A5" s="29"/>
      <c r="B5" s="29"/>
      <c r="C5" s="30" t="s">
        <v>0</v>
      </c>
      <c r="D5" s="30"/>
      <c r="E5" s="29" t="s">
        <v>1</v>
      </c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>
      <c r="A6" s="29"/>
      <c r="B6" s="29"/>
      <c r="C6" s="32" t="s">
        <v>2</v>
      </c>
      <c r="D6" s="32"/>
      <c r="E6" s="33" t="s">
        <v>2</v>
      </c>
      <c r="F6" s="33"/>
      <c r="G6" s="33" t="s">
        <v>3</v>
      </c>
      <c r="H6" s="33"/>
      <c r="I6" s="37" t="s">
        <v>8</v>
      </c>
      <c r="J6" s="38"/>
      <c r="K6" s="33" t="s">
        <v>4</v>
      </c>
      <c r="L6" s="33"/>
      <c r="M6" s="37" t="s">
        <v>9</v>
      </c>
      <c r="N6" s="41"/>
      <c r="O6" s="41"/>
      <c r="P6" s="38"/>
      <c r="Q6" s="50" t="s">
        <v>5</v>
      </c>
      <c r="R6" s="50"/>
      <c r="S6" s="45" t="s">
        <v>6</v>
      </c>
      <c r="T6" s="45"/>
      <c r="U6" s="45" t="s">
        <v>7</v>
      </c>
      <c r="V6" s="45"/>
    </row>
    <row r="7" spans="1:22" ht="65.25" customHeight="1">
      <c r="A7" s="29"/>
      <c r="B7" s="29"/>
      <c r="C7" s="32"/>
      <c r="D7" s="32"/>
      <c r="E7" s="33"/>
      <c r="F7" s="33"/>
      <c r="G7" s="33"/>
      <c r="H7" s="33"/>
      <c r="I7" s="39"/>
      <c r="J7" s="40"/>
      <c r="K7" s="33"/>
      <c r="L7" s="33"/>
      <c r="M7" s="39"/>
      <c r="N7" s="42"/>
      <c r="O7" s="42"/>
      <c r="P7" s="40"/>
      <c r="Q7" s="50"/>
      <c r="R7" s="50"/>
      <c r="S7" s="45"/>
      <c r="T7" s="45"/>
      <c r="U7" s="45"/>
      <c r="V7" s="45"/>
    </row>
    <row r="8" spans="1:22" ht="60">
      <c r="A8" s="29"/>
      <c r="B8" s="29"/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10</v>
      </c>
      <c r="I8" s="1" t="s">
        <v>10</v>
      </c>
      <c r="J8" s="1" t="s">
        <v>10</v>
      </c>
      <c r="K8" s="1" t="s">
        <v>11</v>
      </c>
      <c r="L8" s="1" t="s">
        <v>10</v>
      </c>
      <c r="M8" s="1" t="s">
        <v>11</v>
      </c>
      <c r="N8" s="1" t="s">
        <v>10</v>
      </c>
      <c r="O8" s="1" t="s">
        <v>11</v>
      </c>
      <c r="P8" s="1" t="s">
        <v>10</v>
      </c>
      <c r="Q8" s="1" t="s">
        <v>11</v>
      </c>
      <c r="R8" s="1" t="s">
        <v>10</v>
      </c>
      <c r="S8" s="1" t="s">
        <v>11</v>
      </c>
      <c r="T8" s="1" t="s">
        <v>10</v>
      </c>
      <c r="U8" s="1" t="s">
        <v>11</v>
      </c>
      <c r="V8" s="1" t="s">
        <v>10</v>
      </c>
    </row>
    <row r="9" spans="1:22">
      <c r="A9" s="46" t="s">
        <v>12</v>
      </c>
      <c r="B9" s="47"/>
      <c r="C9" s="2">
        <f t="shared" ref="C9:N9" si="0">C11+C41</f>
        <v>751158</v>
      </c>
      <c r="D9" s="2">
        <f t="shared" si="0"/>
        <v>0</v>
      </c>
      <c r="E9" s="2">
        <f t="shared" si="0"/>
        <v>665233</v>
      </c>
      <c r="F9" s="2">
        <f t="shared" si="0"/>
        <v>665233</v>
      </c>
      <c r="G9" s="2">
        <f t="shared" si="0"/>
        <v>729011.49217999994</v>
      </c>
      <c r="H9" s="2">
        <f t="shared" si="0"/>
        <v>0</v>
      </c>
      <c r="I9" s="2">
        <f>I11+I41</f>
        <v>356927.1</v>
      </c>
      <c r="J9" s="2">
        <f t="shared" si="0"/>
        <v>0</v>
      </c>
      <c r="K9" s="2">
        <f t="shared" si="0"/>
        <v>812339.19999999995</v>
      </c>
      <c r="L9" s="2">
        <f t="shared" si="0"/>
        <v>0</v>
      </c>
      <c r="M9" s="3">
        <f>M11+M41+0.2</f>
        <v>333063.3</v>
      </c>
      <c r="N9" s="2">
        <f t="shared" si="0"/>
        <v>0</v>
      </c>
      <c r="O9" s="4">
        <f>IF(I9=0,1,M9/I9)</f>
        <v>0.93314096912226618</v>
      </c>
      <c r="P9" s="4">
        <f>IF(J9=0,1,N9/J9)</f>
        <v>1</v>
      </c>
      <c r="Q9" s="2">
        <f>Q11+Q41</f>
        <v>806339.5</v>
      </c>
      <c r="R9" s="2">
        <f>R11+R41</f>
        <v>0</v>
      </c>
      <c r="S9" s="5">
        <f>IF($BA9=0,1,Q9/$BA9)</f>
        <v>1</v>
      </c>
      <c r="T9" s="5">
        <f>IF($BB9=0,1,R9/$BB9)</f>
        <v>1</v>
      </c>
      <c r="U9" s="5">
        <f>M9/I9*100%</f>
        <v>0.93314096912226618</v>
      </c>
      <c r="V9" s="5">
        <f>IF($H9=0,1,R9/$H9)</f>
        <v>1</v>
      </c>
    </row>
    <row r="10" spans="1:22">
      <c r="A10" s="48" t="s">
        <v>13</v>
      </c>
      <c r="B10" s="49"/>
      <c r="C10" s="2">
        <f t="shared" ref="C10:N10" si="1">C11+C42</f>
        <v>307364</v>
      </c>
      <c r="D10" s="2">
        <f t="shared" si="1"/>
        <v>0</v>
      </c>
      <c r="E10" s="2">
        <f t="shared" si="1"/>
        <v>333024</v>
      </c>
      <c r="F10" s="2">
        <f t="shared" si="1"/>
        <v>333024</v>
      </c>
      <c r="G10" s="2">
        <f t="shared" si="1"/>
        <v>307374.94199999998</v>
      </c>
      <c r="H10" s="2">
        <f t="shared" si="1"/>
        <v>0</v>
      </c>
      <c r="I10" s="2">
        <f>I11+I42-1</f>
        <v>167422.1</v>
      </c>
      <c r="J10" s="2">
        <f t="shared" si="1"/>
        <v>0</v>
      </c>
      <c r="K10" s="2">
        <f t="shared" si="1"/>
        <v>296930.2</v>
      </c>
      <c r="L10" s="2">
        <f t="shared" si="1"/>
        <v>0</v>
      </c>
      <c r="M10" s="2">
        <f t="shared" si="1"/>
        <v>142864.79999999999</v>
      </c>
      <c r="N10" s="2">
        <f t="shared" si="1"/>
        <v>0</v>
      </c>
      <c r="O10" s="4">
        <f t="shared" ref="O10:P51" si="2">IF(I10=0,1,M10/I10)</f>
        <v>0.85332103706738827</v>
      </c>
      <c r="P10" s="4">
        <f t="shared" si="2"/>
        <v>1</v>
      </c>
      <c r="Q10" s="2">
        <f>Q11+Q42</f>
        <v>290780.5</v>
      </c>
      <c r="R10" s="2">
        <f>R11+R42</f>
        <v>0</v>
      </c>
      <c r="S10" s="5">
        <f t="shared" ref="S10:S51" si="3">IF($BA10=0,1,Q10/$BA10)</f>
        <v>1</v>
      </c>
      <c r="T10" s="5">
        <f t="shared" ref="T10:T51" si="4">IF($BB10=0,1,R10/$BB10)</f>
        <v>1</v>
      </c>
      <c r="U10" s="5">
        <f t="shared" ref="U10:U51" si="5">M10/I10*100%</f>
        <v>0.85332103706738827</v>
      </c>
      <c r="V10" s="5">
        <f t="shared" ref="V10:V51" si="6">IF($H10=0,1,R10/$H10)</f>
        <v>1</v>
      </c>
    </row>
    <row r="11" spans="1:22">
      <c r="A11" s="51" t="s">
        <v>14</v>
      </c>
      <c r="B11" s="52"/>
      <c r="C11" s="6">
        <f>C12+C14+C15+C16+C17+C20+C21+C22+C23+C29+C30+C34+C38+C40+C35</f>
        <v>110312</v>
      </c>
      <c r="D11" s="6">
        <f>D12+D14+D15+D20+D21+D22+D23+D29+D30+D34+D38+D40+D35</f>
        <v>0</v>
      </c>
      <c r="E11" s="6">
        <f>E12+E14+E15+E16+E17+E20+E21+E22+E23+E29+E30+E34+E38+E40+E35</f>
        <v>125765</v>
      </c>
      <c r="F11" s="6">
        <f>F12+F14+F15+F20+F21+F22+F23+F29+F30+F34+F38+F40+F35</f>
        <v>125765</v>
      </c>
      <c r="G11" s="6">
        <f>G12+G14+G15+G16+G17+G20+G21+G22+G23+G29+G30+G34+G38+G40+G35</f>
        <v>107625.64200000001</v>
      </c>
      <c r="H11" s="6">
        <f>H12+H14+H15+H20+H21+H22+H23+H29+H30+H34+H38+H40+H35</f>
        <v>0</v>
      </c>
      <c r="I11" s="6">
        <f>I12+I14+I15+I16+I17+I20+I21+I22+I23+I29+I30+I34+I38+I40+I35</f>
        <v>50767.1</v>
      </c>
      <c r="J11" s="6">
        <f>J12+J14+J15+J20+J21+J22+J23+J29+J30+J34+J38+J40+J35</f>
        <v>0</v>
      </c>
      <c r="K11" s="6">
        <f>K12+K14+K15+K16+K17+K20+K21+K22+K23+K29+K30+K34+K38+K40+K35</f>
        <v>119059.5</v>
      </c>
      <c r="L11" s="6">
        <f>L12+L14+L15+L20+L21+L22+L23+L29+L30+L34+L38+L40+L35</f>
        <v>0</v>
      </c>
      <c r="M11" s="7">
        <f>M12+M14+M15+M16+M17+M20+M21+M22+M23+M29+M30+M34+M38+M40+M35+1</f>
        <v>52975</v>
      </c>
      <c r="N11" s="6">
        <f>N12+N14+N15+N20+N21+N22+N23+N29+N30+N34+N38+N40+N35</f>
        <v>0</v>
      </c>
      <c r="O11" s="8">
        <f t="shared" si="2"/>
        <v>1.0434907646881544</v>
      </c>
      <c r="P11" s="8">
        <f t="shared" si="2"/>
        <v>1</v>
      </c>
      <c r="Q11" s="6">
        <f>Q12+Q14+Q15+Q16+Q17+Q20+Q21+Q22+Q23+Q29+Q30+Q34+Q38+Q40+Q35</f>
        <v>112909.5</v>
      </c>
      <c r="R11" s="6">
        <f>R12+R14+R15+R20+R21+R22+R23+R29+R30+R34+R38+R40+R35</f>
        <v>0</v>
      </c>
      <c r="S11" s="5">
        <f t="shared" si="3"/>
        <v>1</v>
      </c>
      <c r="T11" s="5">
        <f t="shared" si="4"/>
        <v>1</v>
      </c>
      <c r="U11" s="5">
        <f t="shared" si="5"/>
        <v>1.0434907646881544</v>
      </c>
      <c r="V11" s="5">
        <f>IF($H11=0,1,R11/$H11)</f>
        <v>1</v>
      </c>
    </row>
    <row r="12" spans="1:22">
      <c r="A12" s="43" t="s">
        <v>15</v>
      </c>
      <c r="B12" s="44"/>
      <c r="C12" s="9">
        <v>54269</v>
      </c>
      <c r="D12" s="9"/>
      <c r="E12" s="9">
        <v>61320</v>
      </c>
      <c r="F12" s="9">
        <v>61320</v>
      </c>
      <c r="G12" s="10">
        <v>63654</v>
      </c>
      <c r="H12" s="9"/>
      <c r="I12" s="10">
        <v>29050</v>
      </c>
      <c r="J12" s="9"/>
      <c r="K12" s="9">
        <f>68191.8</f>
        <v>68191.8</v>
      </c>
      <c r="L12" s="9"/>
      <c r="M12" s="16">
        <v>31504</v>
      </c>
      <c r="N12" s="9"/>
      <c r="O12" s="11">
        <f t="shared" si="2"/>
        <v>1.0844750430292598</v>
      </c>
      <c r="P12" s="11">
        <f t="shared" si="2"/>
        <v>1</v>
      </c>
      <c r="Q12" s="9">
        <v>68192</v>
      </c>
      <c r="R12" s="9"/>
      <c r="S12" s="12">
        <f t="shared" si="3"/>
        <v>1</v>
      </c>
      <c r="T12" s="12">
        <f t="shared" si="4"/>
        <v>1</v>
      </c>
      <c r="U12" s="5">
        <f t="shared" si="5"/>
        <v>1.0844750430292598</v>
      </c>
      <c r="V12" s="12">
        <f t="shared" si="6"/>
        <v>1</v>
      </c>
    </row>
    <row r="13" spans="1:22">
      <c r="A13" s="13"/>
      <c r="B13" s="14"/>
      <c r="C13" s="9"/>
      <c r="D13" s="9"/>
      <c r="E13" s="9"/>
      <c r="F13" s="9"/>
      <c r="G13" s="10"/>
      <c r="H13" s="9"/>
      <c r="I13" s="10"/>
      <c r="J13" s="9"/>
      <c r="K13" s="9"/>
      <c r="L13" s="9"/>
      <c r="M13" s="16"/>
      <c r="N13" s="9"/>
      <c r="O13" s="11">
        <f t="shared" si="2"/>
        <v>1</v>
      </c>
      <c r="P13" s="11">
        <f t="shared" si="2"/>
        <v>1</v>
      </c>
      <c r="Q13" s="9"/>
      <c r="R13" s="9"/>
      <c r="S13" s="12">
        <f t="shared" si="3"/>
        <v>1</v>
      </c>
      <c r="T13" s="12">
        <f t="shared" si="4"/>
        <v>1</v>
      </c>
      <c r="U13" s="5">
        <v>0</v>
      </c>
      <c r="V13" s="12">
        <f t="shared" si="6"/>
        <v>1</v>
      </c>
    </row>
    <row r="14" spans="1:22">
      <c r="A14" s="43" t="s">
        <v>16</v>
      </c>
      <c r="B14" s="44"/>
      <c r="C14" s="9">
        <v>11402</v>
      </c>
      <c r="D14" s="9"/>
      <c r="E14" s="9">
        <v>11212</v>
      </c>
      <c r="F14" s="9">
        <v>11212</v>
      </c>
      <c r="G14" s="10">
        <v>10522</v>
      </c>
      <c r="H14" s="9"/>
      <c r="I14" s="10">
        <v>5337</v>
      </c>
      <c r="J14" s="9"/>
      <c r="K14" s="9">
        <v>2757</v>
      </c>
      <c r="L14" s="9"/>
      <c r="M14" s="16">
        <v>2888</v>
      </c>
      <c r="N14" s="9"/>
      <c r="O14" s="11">
        <f t="shared" si="2"/>
        <v>0.54112797451751915</v>
      </c>
      <c r="P14" s="11">
        <f t="shared" si="2"/>
        <v>1</v>
      </c>
      <c r="Q14" s="9">
        <v>2900</v>
      </c>
      <c r="R14" s="9"/>
      <c r="S14" s="12">
        <f t="shared" si="3"/>
        <v>1</v>
      </c>
      <c r="T14" s="12">
        <f t="shared" si="4"/>
        <v>1</v>
      </c>
      <c r="U14" s="5">
        <f t="shared" si="5"/>
        <v>0.54112797451751915</v>
      </c>
      <c r="V14" s="12">
        <f t="shared" si="6"/>
        <v>1</v>
      </c>
    </row>
    <row r="15" spans="1:22">
      <c r="A15" s="43" t="s">
        <v>17</v>
      </c>
      <c r="B15" s="44"/>
      <c r="C15" s="9">
        <v>0</v>
      </c>
      <c r="D15" s="9"/>
      <c r="E15" s="9">
        <v>0</v>
      </c>
      <c r="F15" s="9">
        <v>0</v>
      </c>
      <c r="G15" s="15">
        <v>0.14199999999999999</v>
      </c>
      <c r="H15" s="9"/>
      <c r="I15" s="10">
        <v>0.1</v>
      </c>
      <c r="J15" s="9"/>
      <c r="K15" s="9"/>
      <c r="L15" s="9"/>
      <c r="M15" s="16">
        <v>0</v>
      </c>
      <c r="N15" s="9"/>
      <c r="O15" s="11">
        <f t="shared" si="2"/>
        <v>0</v>
      </c>
      <c r="P15" s="11">
        <f t="shared" si="2"/>
        <v>1</v>
      </c>
      <c r="Q15" s="9"/>
      <c r="R15" s="9"/>
      <c r="S15" s="12">
        <f t="shared" si="3"/>
        <v>1</v>
      </c>
      <c r="T15" s="12">
        <f t="shared" si="4"/>
        <v>1</v>
      </c>
      <c r="U15" s="5">
        <f t="shared" si="5"/>
        <v>0</v>
      </c>
      <c r="V15" s="12">
        <f t="shared" si="6"/>
        <v>1</v>
      </c>
    </row>
    <row r="16" spans="1:22">
      <c r="A16" s="43" t="s">
        <v>18</v>
      </c>
      <c r="B16" s="44"/>
      <c r="C16" s="9">
        <v>0</v>
      </c>
      <c r="D16" s="9"/>
      <c r="E16" s="9">
        <v>0</v>
      </c>
      <c r="F16" s="9">
        <v>0</v>
      </c>
      <c r="G16" s="10">
        <v>0</v>
      </c>
      <c r="H16" s="9"/>
      <c r="I16" s="10">
        <v>0</v>
      </c>
      <c r="J16" s="9"/>
      <c r="K16" s="9"/>
      <c r="L16" s="9"/>
      <c r="M16" s="16">
        <v>0</v>
      </c>
      <c r="N16" s="9"/>
      <c r="O16" s="11">
        <f t="shared" si="2"/>
        <v>1</v>
      </c>
      <c r="P16" s="11">
        <f t="shared" si="2"/>
        <v>1</v>
      </c>
      <c r="Q16" s="9"/>
      <c r="R16" s="9"/>
      <c r="S16" s="12">
        <f t="shared" si="3"/>
        <v>1</v>
      </c>
      <c r="T16" s="12">
        <f t="shared" si="4"/>
        <v>1</v>
      </c>
      <c r="U16" s="5">
        <v>0</v>
      </c>
      <c r="V16" s="12">
        <f t="shared" si="6"/>
        <v>1</v>
      </c>
    </row>
    <row r="17" spans="1:22">
      <c r="A17" s="43" t="s">
        <v>19</v>
      </c>
      <c r="B17" s="44"/>
      <c r="C17" s="9">
        <v>0</v>
      </c>
      <c r="D17" s="9"/>
      <c r="E17" s="9">
        <v>0</v>
      </c>
      <c r="F17" s="9">
        <v>0</v>
      </c>
      <c r="G17" s="10">
        <v>0</v>
      </c>
      <c r="H17" s="9"/>
      <c r="I17" s="10">
        <v>0</v>
      </c>
      <c r="J17" s="9"/>
      <c r="K17" s="9"/>
      <c r="L17" s="9"/>
      <c r="M17" s="16">
        <v>0</v>
      </c>
      <c r="N17" s="9"/>
      <c r="O17" s="11">
        <f t="shared" si="2"/>
        <v>1</v>
      </c>
      <c r="P17" s="11">
        <f t="shared" si="2"/>
        <v>1</v>
      </c>
      <c r="Q17" s="9"/>
      <c r="R17" s="9"/>
      <c r="S17" s="12">
        <f t="shared" si="3"/>
        <v>1</v>
      </c>
      <c r="T17" s="12">
        <f t="shared" si="4"/>
        <v>1</v>
      </c>
      <c r="U17" s="5">
        <v>0</v>
      </c>
      <c r="V17" s="12">
        <f t="shared" si="6"/>
        <v>1</v>
      </c>
    </row>
    <row r="18" spans="1:22">
      <c r="A18" s="53" t="s">
        <v>20</v>
      </c>
      <c r="B18" s="5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7"/>
      <c r="O18" s="19">
        <f t="shared" si="2"/>
        <v>1</v>
      </c>
      <c r="P18" s="19">
        <f t="shared" si="2"/>
        <v>1</v>
      </c>
      <c r="Q18" s="17"/>
      <c r="R18" s="17"/>
      <c r="S18" s="12">
        <f t="shared" si="3"/>
        <v>1</v>
      </c>
      <c r="T18" s="12">
        <f t="shared" si="4"/>
        <v>1</v>
      </c>
      <c r="U18" s="5">
        <v>0</v>
      </c>
      <c r="V18" s="12">
        <f t="shared" si="6"/>
        <v>1</v>
      </c>
    </row>
    <row r="19" spans="1:22">
      <c r="A19" s="53" t="s">
        <v>21</v>
      </c>
      <c r="B19" s="5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7"/>
      <c r="O19" s="19">
        <f t="shared" si="2"/>
        <v>1</v>
      </c>
      <c r="P19" s="19">
        <f t="shared" si="2"/>
        <v>1</v>
      </c>
      <c r="Q19" s="17"/>
      <c r="R19" s="17"/>
      <c r="S19" s="12">
        <f t="shared" si="3"/>
        <v>1</v>
      </c>
      <c r="T19" s="12">
        <f t="shared" si="4"/>
        <v>1</v>
      </c>
      <c r="U19" s="5">
        <v>0</v>
      </c>
      <c r="V19" s="12">
        <f t="shared" si="6"/>
        <v>1</v>
      </c>
    </row>
    <row r="20" spans="1:22">
      <c r="A20" s="43" t="s">
        <v>22</v>
      </c>
      <c r="B20" s="44"/>
      <c r="C20" s="9">
        <v>461</v>
      </c>
      <c r="D20" s="9"/>
      <c r="E20" s="9">
        <v>392</v>
      </c>
      <c r="F20" s="9">
        <v>392</v>
      </c>
      <c r="G20" s="10">
        <v>261</v>
      </c>
      <c r="H20" s="9"/>
      <c r="I20" s="10">
        <v>177</v>
      </c>
      <c r="J20" s="9"/>
      <c r="K20" s="9">
        <v>378</v>
      </c>
      <c r="L20" s="9"/>
      <c r="M20" s="16">
        <v>394.4</v>
      </c>
      <c r="N20" s="9"/>
      <c r="O20" s="11">
        <f t="shared" si="2"/>
        <v>2.2282485875706213</v>
      </c>
      <c r="P20" s="11">
        <f t="shared" si="2"/>
        <v>1</v>
      </c>
      <c r="Q20" s="9">
        <v>500</v>
      </c>
      <c r="R20" s="9"/>
      <c r="S20" s="12">
        <f>IF($BA20=0,1,Q20/$BA20)</f>
        <v>1</v>
      </c>
      <c r="T20" s="12">
        <f t="shared" si="4"/>
        <v>1</v>
      </c>
      <c r="U20" s="5">
        <f t="shared" si="5"/>
        <v>2.2282485875706213</v>
      </c>
      <c r="V20" s="12">
        <f t="shared" si="6"/>
        <v>1</v>
      </c>
    </row>
    <row r="21" spans="1:22">
      <c r="A21" s="43" t="s">
        <v>23</v>
      </c>
      <c r="B21" s="44"/>
      <c r="C21" s="9">
        <v>3507</v>
      </c>
      <c r="D21" s="9"/>
      <c r="E21" s="9">
        <v>2437</v>
      </c>
      <c r="F21" s="9">
        <v>2437</v>
      </c>
      <c r="G21" s="10">
        <v>2747.9</v>
      </c>
      <c r="H21" s="9"/>
      <c r="I21" s="10">
        <v>1040</v>
      </c>
      <c r="J21" s="9"/>
      <c r="K21" s="9">
        <v>2800</v>
      </c>
      <c r="L21" s="9"/>
      <c r="M21" s="16">
        <v>1141.9000000000001</v>
      </c>
      <c r="N21" s="9"/>
      <c r="O21" s="11">
        <f t="shared" si="2"/>
        <v>1.0979807692307693</v>
      </c>
      <c r="P21" s="11">
        <f t="shared" si="2"/>
        <v>1</v>
      </c>
      <c r="Q21" s="9">
        <v>2800</v>
      </c>
      <c r="R21" s="9"/>
      <c r="S21" s="12">
        <f t="shared" si="3"/>
        <v>1</v>
      </c>
      <c r="T21" s="12">
        <f t="shared" si="4"/>
        <v>1</v>
      </c>
      <c r="U21" s="5">
        <f t="shared" si="5"/>
        <v>1.0979807692307693</v>
      </c>
      <c r="V21" s="12">
        <f t="shared" si="6"/>
        <v>1</v>
      </c>
    </row>
    <row r="22" spans="1:22">
      <c r="A22" s="43" t="s">
        <v>24</v>
      </c>
      <c r="B22" s="44"/>
      <c r="C22" s="9">
        <v>0</v>
      </c>
      <c r="D22" s="9"/>
      <c r="E22" s="9">
        <v>0</v>
      </c>
      <c r="F22" s="9">
        <v>0</v>
      </c>
      <c r="G22" s="10">
        <v>0</v>
      </c>
      <c r="H22" s="9"/>
      <c r="I22" s="10">
        <v>0</v>
      </c>
      <c r="J22" s="9"/>
      <c r="K22" s="9">
        <v>0</v>
      </c>
      <c r="L22" s="9"/>
      <c r="M22" s="16">
        <v>0</v>
      </c>
      <c r="N22" s="9"/>
      <c r="O22" s="11">
        <f t="shared" si="2"/>
        <v>1</v>
      </c>
      <c r="P22" s="11">
        <f t="shared" si="2"/>
        <v>1</v>
      </c>
      <c r="Q22" s="9"/>
      <c r="R22" s="9"/>
      <c r="S22" s="12">
        <f t="shared" si="3"/>
        <v>1</v>
      </c>
      <c r="T22" s="12">
        <f t="shared" si="4"/>
        <v>1</v>
      </c>
      <c r="U22" s="5">
        <v>0</v>
      </c>
      <c r="V22" s="12">
        <f t="shared" si="6"/>
        <v>1</v>
      </c>
    </row>
    <row r="23" spans="1:22">
      <c r="A23" s="43" t="s">
        <v>25</v>
      </c>
      <c r="B23" s="44"/>
      <c r="C23" s="9">
        <v>9351</v>
      </c>
      <c r="D23" s="9"/>
      <c r="E23" s="9">
        <v>8925</v>
      </c>
      <c r="F23" s="9">
        <v>8925</v>
      </c>
      <c r="G23" s="10">
        <v>9699</v>
      </c>
      <c r="H23" s="9"/>
      <c r="I23" s="10">
        <v>4688</v>
      </c>
      <c r="J23" s="9"/>
      <c r="K23" s="9">
        <v>11712.5</v>
      </c>
      <c r="L23" s="9"/>
      <c r="M23" s="16">
        <v>3605.4</v>
      </c>
      <c r="N23" s="9"/>
      <c r="O23" s="11">
        <f t="shared" si="2"/>
        <v>0.76906996587030718</v>
      </c>
      <c r="P23" s="11">
        <f t="shared" si="2"/>
        <v>1</v>
      </c>
      <c r="Q23" s="9">
        <v>9760</v>
      </c>
      <c r="R23" s="9"/>
      <c r="S23" s="12">
        <f t="shared" si="3"/>
        <v>1</v>
      </c>
      <c r="T23" s="12">
        <f t="shared" si="4"/>
        <v>1</v>
      </c>
      <c r="U23" s="5">
        <f t="shared" si="5"/>
        <v>0.76906996587030718</v>
      </c>
      <c r="V23" s="12">
        <f t="shared" si="6"/>
        <v>1</v>
      </c>
    </row>
    <row r="24" spans="1:22">
      <c r="A24" s="53" t="s">
        <v>26</v>
      </c>
      <c r="B24" s="54"/>
      <c r="C24" s="17">
        <v>3774.9</v>
      </c>
      <c r="D24" s="17"/>
      <c r="E24" s="17">
        <v>3956.8</v>
      </c>
      <c r="F24" s="17">
        <f>E24</f>
        <v>3956.8</v>
      </c>
      <c r="G24" s="17">
        <v>4405.3999999999996</v>
      </c>
      <c r="H24" s="17"/>
      <c r="I24" s="17">
        <v>2183.3000000000002</v>
      </c>
      <c r="J24" s="17"/>
      <c r="K24" s="17">
        <v>5100</v>
      </c>
      <c r="L24" s="17"/>
      <c r="M24" s="18">
        <v>1996.3</v>
      </c>
      <c r="N24" s="17"/>
      <c r="O24" s="19">
        <f t="shared" si="2"/>
        <v>0.91434983740209763</v>
      </c>
      <c r="P24" s="19">
        <f t="shared" si="2"/>
        <v>1</v>
      </c>
      <c r="Q24" s="18">
        <v>4000</v>
      </c>
      <c r="R24" s="17"/>
      <c r="S24" s="12">
        <f t="shared" si="3"/>
        <v>1</v>
      </c>
      <c r="T24" s="12">
        <f t="shared" si="4"/>
        <v>1</v>
      </c>
      <c r="U24" s="5">
        <f t="shared" si="5"/>
        <v>0.91434983740209763</v>
      </c>
      <c r="V24" s="12">
        <f t="shared" si="6"/>
        <v>1</v>
      </c>
    </row>
    <row r="25" spans="1:22">
      <c r="A25" s="53" t="s">
        <v>27</v>
      </c>
      <c r="B25" s="54"/>
      <c r="C25" s="17">
        <v>0</v>
      </c>
      <c r="D25" s="17"/>
      <c r="E25" s="17">
        <v>0</v>
      </c>
      <c r="F25" s="17">
        <v>0</v>
      </c>
      <c r="G25" s="17">
        <v>0</v>
      </c>
      <c r="H25" s="17"/>
      <c r="I25" s="17">
        <v>0</v>
      </c>
      <c r="J25" s="17"/>
      <c r="K25" s="17">
        <v>0</v>
      </c>
      <c r="L25" s="17"/>
      <c r="M25" s="18">
        <v>0</v>
      </c>
      <c r="N25" s="17"/>
      <c r="O25" s="19">
        <f t="shared" si="2"/>
        <v>1</v>
      </c>
      <c r="P25" s="19">
        <f t="shared" si="2"/>
        <v>1</v>
      </c>
      <c r="Q25" s="18">
        <v>0</v>
      </c>
      <c r="R25" s="17"/>
      <c r="S25" s="12">
        <f t="shared" si="3"/>
        <v>1</v>
      </c>
      <c r="T25" s="12">
        <f t="shared" si="4"/>
        <v>1</v>
      </c>
      <c r="U25" s="5">
        <v>0</v>
      </c>
      <c r="V25" s="12">
        <f t="shared" si="6"/>
        <v>1</v>
      </c>
    </row>
    <row r="26" spans="1:22">
      <c r="A26" s="53" t="s">
        <v>28</v>
      </c>
      <c r="B26" s="54"/>
      <c r="C26" s="17">
        <v>1040</v>
      </c>
      <c r="D26" s="17"/>
      <c r="E26" s="17">
        <v>759.9</v>
      </c>
      <c r="F26" s="17">
        <f>E26</f>
        <v>759.9</v>
      </c>
      <c r="G26" s="17">
        <v>902</v>
      </c>
      <c r="H26" s="17"/>
      <c r="I26" s="17">
        <v>366</v>
      </c>
      <c r="J26" s="17"/>
      <c r="K26" s="17">
        <v>995.4</v>
      </c>
      <c r="L26" s="17"/>
      <c r="M26" s="18">
        <v>428</v>
      </c>
      <c r="N26" s="17"/>
      <c r="O26" s="19">
        <f t="shared" si="2"/>
        <v>1.1693989071038251</v>
      </c>
      <c r="P26" s="19">
        <f t="shared" si="2"/>
        <v>1</v>
      </c>
      <c r="Q26" s="18">
        <v>995</v>
      </c>
      <c r="R26" s="17"/>
      <c r="S26" s="12">
        <f t="shared" si="3"/>
        <v>1</v>
      </c>
      <c r="T26" s="12">
        <f t="shared" si="4"/>
        <v>1</v>
      </c>
      <c r="U26" s="5">
        <f t="shared" si="5"/>
        <v>1.1693989071038251</v>
      </c>
      <c r="V26" s="12">
        <f t="shared" si="6"/>
        <v>1</v>
      </c>
    </row>
    <row r="27" spans="1:22">
      <c r="A27" s="53" t="s">
        <v>29</v>
      </c>
      <c r="B27" s="54"/>
      <c r="C27" s="17">
        <v>0</v>
      </c>
      <c r="D27" s="17"/>
      <c r="E27" s="17">
        <v>0</v>
      </c>
      <c r="F27" s="17">
        <v>0</v>
      </c>
      <c r="G27" s="17">
        <v>0</v>
      </c>
      <c r="H27" s="17"/>
      <c r="I27" s="17">
        <v>0</v>
      </c>
      <c r="J27" s="17"/>
      <c r="K27" s="17">
        <v>0</v>
      </c>
      <c r="L27" s="17"/>
      <c r="M27" s="18">
        <v>0</v>
      </c>
      <c r="N27" s="17"/>
      <c r="O27" s="19">
        <f t="shared" si="2"/>
        <v>1</v>
      </c>
      <c r="P27" s="19">
        <f t="shared" si="2"/>
        <v>1</v>
      </c>
      <c r="Q27" s="18">
        <v>0</v>
      </c>
      <c r="R27" s="17"/>
      <c r="S27" s="12">
        <f t="shared" si="3"/>
        <v>1</v>
      </c>
      <c r="T27" s="12">
        <f t="shared" si="4"/>
        <v>1</v>
      </c>
      <c r="U27" s="5">
        <v>0</v>
      </c>
      <c r="V27" s="12">
        <f t="shared" si="6"/>
        <v>1</v>
      </c>
    </row>
    <row r="28" spans="1:22">
      <c r="A28" s="53" t="s">
        <v>30</v>
      </c>
      <c r="B28" s="54"/>
      <c r="C28" s="17">
        <v>4503</v>
      </c>
      <c r="D28" s="17"/>
      <c r="E28" s="17">
        <v>4152</v>
      </c>
      <c r="F28" s="17">
        <f>E28</f>
        <v>4152</v>
      </c>
      <c r="G28" s="17">
        <v>4131.8</v>
      </c>
      <c r="H28" s="17"/>
      <c r="I28" s="17">
        <v>1994.7</v>
      </c>
      <c r="J28" s="17"/>
      <c r="K28" s="17">
        <v>5617.1</v>
      </c>
      <c r="L28" s="17"/>
      <c r="M28" s="18">
        <v>1180.9000000000001</v>
      </c>
      <c r="N28" s="17"/>
      <c r="O28" s="19">
        <f t="shared" si="2"/>
        <v>0.59201884995237386</v>
      </c>
      <c r="P28" s="19">
        <f t="shared" si="2"/>
        <v>1</v>
      </c>
      <c r="Q28" s="18">
        <v>3665</v>
      </c>
      <c r="R28" s="17"/>
      <c r="S28" s="12">
        <f t="shared" si="3"/>
        <v>1</v>
      </c>
      <c r="T28" s="12">
        <f t="shared" si="4"/>
        <v>1</v>
      </c>
      <c r="U28" s="5">
        <f t="shared" si="5"/>
        <v>0.59201884995237386</v>
      </c>
      <c r="V28" s="12">
        <f>IF($H28=0,1,R28/$H28)</f>
        <v>1</v>
      </c>
    </row>
    <row r="29" spans="1:22">
      <c r="A29" s="43" t="s">
        <v>31</v>
      </c>
      <c r="B29" s="44"/>
      <c r="C29" s="9">
        <v>24</v>
      </c>
      <c r="D29" s="9"/>
      <c r="E29" s="9">
        <v>29</v>
      </c>
      <c r="F29" s="9">
        <v>29</v>
      </c>
      <c r="G29" s="10">
        <v>48.6</v>
      </c>
      <c r="H29" s="9"/>
      <c r="I29" s="10">
        <v>36</v>
      </c>
      <c r="J29" s="9"/>
      <c r="K29" s="9">
        <v>34.299999999999997</v>
      </c>
      <c r="L29" s="9"/>
      <c r="M29" s="16">
        <v>10.3</v>
      </c>
      <c r="N29" s="9"/>
      <c r="O29" s="11">
        <f t="shared" si="2"/>
        <v>0.28611111111111115</v>
      </c>
      <c r="P29" s="11">
        <f t="shared" si="2"/>
        <v>1</v>
      </c>
      <c r="Q29" s="9">
        <v>34</v>
      </c>
      <c r="R29" s="9"/>
      <c r="S29" s="12">
        <f t="shared" si="3"/>
        <v>1</v>
      </c>
      <c r="T29" s="12">
        <f t="shared" si="4"/>
        <v>1</v>
      </c>
      <c r="U29" s="5">
        <f t="shared" si="5"/>
        <v>0.28611111111111115</v>
      </c>
      <c r="V29" s="12">
        <f t="shared" si="6"/>
        <v>1</v>
      </c>
    </row>
    <row r="30" spans="1:22">
      <c r="A30" s="43" t="s">
        <v>32</v>
      </c>
      <c r="B30" s="44"/>
      <c r="C30" s="9">
        <v>27267</v>
      </c>
      <c r="D30" s="9"/>
      <c r="E30" s="9">
        <v>36575</v>
      </c>
      <c r="F30" s="9">
        <v>36575</v>
      </c>
      <c r="G30" s="10">
        <v>17327</v>
      </c>
      <c r="H30" s="9"/>
      <c r="I30" s="10">
        <v>8757</v>
      </c>
      <c r="J30" s="9"/>
      <c r="K30" s="9">
        <f>K337+K32</f>
        <v>30839</v>
      </c>
      <c r="L30" s="9"/>
      <c r="M30" s="16">
        <v>11092.8</v>
      </c>
      <c r="N30" s="9"/>
      <c r="O30" s="11">
        <f t="shared" si="2"/>
        <v>1.2667351832819458</v>
      </c>
      <c r="P30" s="11">
        <f t="shared" si="2"/>
        <v>1</v>
      </c>
      <c r="Q30" s="9">
        <f>Q32+Q31</f>
        <v>24877</v>
      </c>
      <c r="R30" s="9"/>
      <c r="S30" s="12">
        <f t="shared" si="3"/>
        <v>1</v>
      </c>
      <c r="T30" s="12">
        <f t="shared" si="4"/>
        <v>1</v>
      </c>
      <c r="U30" s="5">
        <f t="shared" si="5"/>
        <v>1.2667351832819458</v>
      </c>
      <c r="V30" s="12">
        <f t="shared" si="6"/>
        <v>1</v>
      </c>
    </row>
    <row r="31" spans="1:22">
      <c r="A31" s="53" t="s">
        <v>33</v>
      </c>
      <c r="B31" s="54"/>
      <c r="C31" s="17"/>
      <c r="D31" s="17"/>
      <c r="E31" s="17"/>
      <c r="F31" s="17"/>
      <c r="G31" s="17"/>
      <c r="H31" s="17"/>
      <c r="I31" s="17"/>
      <c r="J31" s="17"/>
      <c r="K31" s="20"/>
      <c r="L31" s="17"/>
      <c r="M31" s="18"/>
      <c r="N31" s="17"/>
      <c r="O31" s="19">
        <f t="shared" si="2"/>
        <v>1</v>
      </c>
      <c r="P31" s="19">
        <f t="shared" si="2"/>
        <v>1</v>
      </c>
      <c r="Q31" s="17"/>
      <c r="R31" s="17"/>
      <c r="S31" s="12">
        <f t="shared" si="3"/>
        <v>1</v>
      </c>
      <c r="T31" s="12">
        <f t="shared" si="4"/>
        <v>1</v>
      </c>
      <c r="U31" s="5">
        <v>0</v>
      </c>
      <c r="V31" s="12">
        <f t="shared" si="6"/>
        <v>1</v>
      </c>
    </row>
    <row r="32" spans="1:22">
      <c r="A32" s="53" t="s">
        <v>34</v>
      </c>
      <c r="B32" s="54"/>
      <c r="C32" s="17">
        <v>27266</v>
      </c>
      <c r="D32" s="17"/>
      <c r="E32" s="17">
        <v>36575</v>
      </c>
      <c r="F32" s="17">
        <v>36575</v>
      </c>
      <c r="G32" s="21">
        <v>17327</v>
      </c>
      <c r="H32" s="17"/>
      <c r="I32" s="17">
        <v>8757</v>
      </c>
      <c r="J32" s="17"/>
      <c r="K32" s="20">
        <v>30839</v>
      </c>
      <c r="L32" s="17"/>
      <c r="M32" s="18">
        <v>11092.8</v>
      </c>
      <c r="N32" s="17"/>
      <c r="O32" s="19">
        <f t="shared" si="2"/>
        <v>1.2667351832819458</v>
      </c>
      <c r="P32" s="19">
        <f t="shared" si="2"/>
        <v>1</v>
      </c>
      <c r="Q32" s="18">
        <f>Q33</f>
        <v>24877</v>
      </c>
      <c r="R32" s="17"/>
      <c r="S32" s="12">
        <f t="shared" si="3"/>
        <v>1</v>
      </c>
      <c r="T32" s="12">
        <f t="shared" si="4"/>
        <v>1</v>
      </c>
      <c r="U32" s="5">
        <f t="shared" si="5"/>
        <v>1.2667351832819458</v>
      </c>
      <c r="V32" s="12">
        <f t="shared" si="6"/>
        <v>1</v>
      </c>
    </row>
    <row r="33" spans="1:22">
      <c r="A33" s="53" t="s">
        <v>35</v>
      </c>
      <c r="B33" s="54"/>
      <c r="C33" s="17">
        <v>27265.8</v>
      </c>
      <c r="D33" s="17"/>
      <c r="E33" s="17">
        <v>28400.2</v>
      </c>
      <c r="F33" s="17">
        <f>E33</f>
        <v>28400.2</v>
      </c>
      <c r="G33" s="17">
        <v>17192.8</v>
      </c>
      <c r="H33" s="17"/>
      <c r="I33" s="17">
        <v>8742</v>
      </c>
      <c r="J33" s="17"/>
      <c r="K33" s="20">
        <v>30838.7</v>
      </c>
      <c r="L33" s="17"/>
      <c r="M33" s="18">
        <v>11055.2</v>
      </c>
      <c r="N33" s="17"/>
      <c r="O33" s="19">
        <f t="shared" si="2"/>
        <v>1.2646076412720202</v>
      </c>
      <c r="P33" s="19">
        <f t="shared" si="2"/>
        <v>1</v>
      </c>
      <c r="Q33" s="18">
        <v>24877</v>
      </c>
      <c r="R33" s="17"/>
      <c r="S33" s="12">
        <f t="shared" si="3"/>
        <v>1</v>
      </c>
      <c r="T33" s="12">
        <f t="shared" si="4"/>
        <v>1</v>
      </c>
      <c r="U33" s="5">
        <f t="shared" si="5"/>
        <v>1.2646076412720202</v>
      </c>
      <c r="V33" s="12">
        <f t="shared" si="6"/>
        <v>1</v>
      </c>
    </row>
    <row r="34" spans="1:22">
      <c r="A34" s="43" t="s">
        <v>36</v>
      </c>
      <c r="B34" s="44"/>
      <c r="C34" s="9">
        <v>387</v>
      </c>
      <c r="D34" s="9"/>
      <c r="E34" s="9">
        <v>597</v>
      </c>
      <c r="F34" s="9">
        <v>597</v>
      </c>
      <c r="G34" s="10">
        <v>638</v>
      </c>
      <c r="H34" s="9"/>
      <c r="I34" s="10">
        <v>267</v>
      </c>
      <c r="J34" s="9"/>
      <c r="K34" s="9">
        <v>1324.9</v>
      </c>
      <c r="L34" s="9"/>
      <c r="M34" s="16">
        <v>746.4</v>
      </c>
      <c r="N34" s="9"/>
      <c r="O34" s="11">
        <f t="shared" si="2"/>
        <v>2.7955056179775282</v>
      </c>
      <c r="P34" s="11">
        <f t="shared" si="2"/>
        <v>1</v>
      </c>
      <c r="Q34" s="9">
        <v>1325</v>
      </c>
      <c r="R34" s="9"/>
      <c r="S34" s="12">
        <f t="shared" si="3"/>
        <v>1</v>
      </c>
      <c r="T34" s="12">
        <f t="shared" si="4"/>
        <v>1</v>
      </c>
      <c r="U34" s="5">
        <f t="shared" si="5"/>
        <v>2.7955056179775282</v>
      </c>
      <c r="V34" s="12">
        <f t="shared" si="6"/>
        <v>1</v>
      </c>
    </row>
    <row r="35" spans="1:22">
      <c r="A35" s="43" t="s">
        <v>37</v>
      </c>
      <c r="B35" s="44"/>
      <c r="C35" s="9">
        <v>132</v>
      </c>
      <c r="D35" s="9"/>
      <c r="E35" s="9">
        <v>569</v>
      </c>
      <c r="F35" s="9">
        <v>569</v>
      </c>
      <c r="G35" s="10">
        <v>365</v>
      </c>
      <c r="H35" s="9"/>
      <c r="I35" s="10">
        <v>264</v>
      </c>
      <c r="J35" s="9"/>
      <c r="K35" s="9">
        <v>922</v>
      </c>
      <c r="L35" s="9"/>
      <c r="M35" s="16">
        <v>528.1</v>
      </c>
      <c r="N35" s="9"/>
      <c r="O35" s="11">
        <f t="shared" si="2"/>
        <v>2.000378787878788</v>
      </c>
      <c r="P35" s="11">
        <f t="shared" si="2"/>
        <v>1</v>
      </c>
      <c r="Q35" s="9">
        <v>921.5</v>
      </c>
      <c r="R35" s="9"/>
      <c r="S35" s="12">
        <f t="shared" si="3"/>
        <v>1</v>
      </c>
      <c r="T35" s="12">
        <f t="shared" si="4"/>
        <v>1</v>
      </c>
      <c r="U35" s="5">
        <f t="shared" si="5"/>
        <v>2.000378787878788</v>
      </c>
      <c r="V35" s="12">
        <f t="shared" si="6"/>
        <v>1</v>
      </c>
    </row>
    <row r="36" spans="1:22">
      <c r="A36" s="53" t="s">
        <v>38</v>
      </c>
      <c r="B36" s="54"/>
      <c r="C36" s="17">
        <v>132</v>
      </c>
      <c r="D36" s="17"/>
      <c r="E36" s="17">
        <v>569</v>
      </c>
      <c r="F36" s="17">
        <f>E36</f>
        <v>569</v>
      </c>
      <c r="G36" s="17">
        <v>364.5</v>
      </c>
      <c r="H36" s="17"/>
      <c r="I36" s="17">
        <v>264</v>
      </c>
      <c r="J36" s="17"/>
      <c r="K36" s="17">
        <v>922</v>
      </c>
      <c r="L36" s="17"/>
      <c r="M36" s="18">
        <v>528.1</v>
      </c>
      <c r="N36" s="17"/>
      <c r="O36" s="19">
        <f t="shared" si="2"/>
        <v>2.000378787878788</v>
      </c>
      <c r="P36" s="19">
        <f t="shared" si="2"/>
        <v>1</v>
      </c>
      <c r="Q36" s="18">
        <v>922</v>
      </c>
      <c r="R36" s="17"/>
      <c r="S36" s="12">
        <f t="shared" si="3"/>
        <v>1</v>
      </c>
      <c r="T36" s="12">
        <f t="shared" si="4"/>
        <v>1</v>
      </c>
      <c r="U36" s="5">
        <f t="shared" si="5"/>
        <v>2.000378787878788</v>
      </c>
      <c r="V36" s="12">
        <f t="shared" si="6"/>
        <v>1</v>
      </c>
    </row>
    <row r="37" spans="1:22">
      <c r="A37" s="53" t="s">
        <v>39</v>
      </c>
      <c r="B37" s="54"/>
      <c r="C37" s="17">
        <v>0</v>
      </c>
      <c r="D37" s="17"/>
      <c r="E37" s="17">
        <v>0</v>
      </c>
      <c r="F37" s="17">
        <v>0</v>
      </c>
      <c r="G37" s="17">
        <v>0</v>
      </c>
      <c r="H37" s="17"/>
      <c r="I37" s="17">
        <v>0</v>
      </c>
      <c r="J37" s="17"/>
      <c r="K37" s="17"/>
      <c r="L37" s="17"/>
      <c r="M37" s="18">
        <v>0</v>
      </c>
      <c r="N37" s="17"/>
      <c r="O37" s="19">
        <f t="shared" si="2"/>
        <v>1</v>
      </c>
      <c r="P37" s="19">
        <f t="shared" si="2"/>
        <v>1</v>
      </c>
      <c r="Q37" s="18">
        <v>0</v>
      </c>
      <c r="R37" s="17"/>
      <c r="S37" s="12">
        <f t="shared" si="3"/>
        <v>1</v>
      </c>
      <c r="T37" s="12">
        <f t="shared" si="4"/>
        <v>1</v>
      </c>
      <c r="U37" s="5">
        <v>0</v>
      </c>
      <c r="V37" s="12">
        <f t="shared" si="6"/>
        <v>1</v>
      </c>
    </row>
    <row r="38" spans="1:22">
      <c r="A38" s="43" t="s">
        <v>40</v>
      </c>
      <c r="B38" s="44"/>
      <c r="C38" s="9">
        <v>3427</v>
      </c>
      <c r="D38" s="9"/>
      <c r="E38" s="9">
        <v>3687</v>
      </c>
      <c r="F38" s="9">
        <v>3687</v>
      </c>
      <c r="G38" s="10">
        <v>2350.3000000000002</v>
      </c>
      <c r="H38" s="9"/>
      <c r="I38" s="10">
        <v>1142</v>
      </c>
      <c r="J38" s="9"/>
      <c r="K38" s="9">
        <v>100</v>
      </c>
      <c r="L38" s="9"/>
      <c r="M38" s="16">
        <v>1060.0999999999999</v>
      </c>
      <c r="N38" s="9"/>
      <c r="O38" s="11">
        <f t="shared" si="2"/>
        <v>0.92828371278458832</v>
      </c>
      <c r="P38" s="11">
        <f t="shared" si="2"/>
        <v>1</v>
      </c>
      <c r="Q38" s="9">
        <v>1600</v>
      </c>
      <c r="R38" s="9"/>
      <c r="S38" s="12">
        <f>IF($BA38=0,1,Q38/$BA38)</f>
        <v>1</v>
      </c>
      <c r="T38" s="12">
        <f t="shared" si="4"/>
        <v>1</v>
      </c>
      <c r="U38" s="5">
        <f t="shared" si="5"/>
        <v>0.92828371278458832</v>
      </c>
      <c r="V38" s="12">
        <f t="shared" si="6"/>
        <v>1</v>
      </c>
    </row>
    <row r="39" spans="1:22">
      <c r="A39" s="53" t="s">
        <v>41</v>
      </c>
      <c r="B39" s="54"/>
      <c r="C39" s="17">
        <v>0</v>
      </c>
      <c r="D39" s="17"/>
      <c r="E39" s="17">
        <v>0</v>
      </c>
      <c r="F39" s="17">
        <v>0</v>
      </c>
      <c r="G39" s="17">
        <v>1098.9000000000001</v>
      </c>
      <c r="H39" s="17"/>
      <c r="I39" s="17">
        <v>799</v>
      </c>
      <c r="J39" s="17"/>
      <c r="K39" s="17">
        <v>100</v>
      </c>
      <c r="L39" s="17"/>
      <c r="M39" s="18">
        <v>126.4</v>
      </c>
      <c r="N39" s="17"/>
      <c r="O39" s="19">
        <f t="shared" si="2"/>
        <v>0.15819774718397997</v>
      </c>
      <c r="P39" s="19">
        <f t="shared" si="2"/>
        <v>1</v>
      </c>
      <c r="Q39" s="17">
        <v>130</v>
      </c>
      <c r="R39" s="17"/>
      <c r="S39" s="12">
        <f t="shared" si="3"/>
        <v>1</v>
      </c>
      <c r="T39" s="12">
        <f t="shared" si="4"/>
        <v>1</v>
      </c>
      <c r="U39" s="5">
        <f t="shared" si="5"/>
        <v>0.15819774718397997</v>
      </c>
      <c r="V39" s="12">
        <f t="shared" si="6"/>
        <v>1</v>
      </c>
    </row>
    <row r="40" spans="1:22">
      <c r="A40" s="43" t="s">
        <v>42</v>
      </c>
      <c r="B40" s="44"/>
      <c r="C40" s="9">
        <v>85</v>
      </c>
      <c r="D40" s="9"/>
      <c r="E40" s="9">
        <v>22</v>
      </c>
      <c r="F40" s="9">
        <v>22</v>
      </c>
      <c r="G40" s="10">
        <v>12.7</v>
      </c>
      <c r="H40" s="9"/>
      <c r="I40" s="10">
        <v>9</v>
      </c>
      <c r="J40" s="9"/>
      <c r="K40" s="9"/>
      <c r="L40" s="9"/>
      <c r="M40" s="16">
        <v>2.6</v>
      </c>
      <c r="N40" s="9"/>
      <c r="O40" s="11">
        <f t="shared" si="2"/>
        <v>0.28888888888888892</v>
      </c>
      <c r="P40" s="11">
        <f t="shared" si="2"/>
        <v>1</v>
      </c>
      <c r="Q40" s="9"/>
      <c r="R40" s="9"/>
      <c r="S40" s="12">
        <f t="shared" si="3"/>
        <v>1</v>
      </c>
      <c r="T40" s="12">
        <f t="shared" si="4"/>
        <v>1</v>
      </c>
      <c r="U40" s="5">
        <f t="shared" si="5"/>
        <v>0.28888888888888892</v>
      </c>
      <c r="V40" s="12">
        <f t="shared" si="6"/>
        <v>1</v>
      </c>
    </row>
    <row r="41" spans="1:22">
      <c r="A41" s="51" t="s">
        <v>43</v>
      </c>
      <c r="B41" s="52"/>
      <c r="C41" s="6">
        <f>C42+C49+C50+C51</f>
        <v>640846</v>
      </c>
      <c r="D41" s="6">
        <f t="shared" ref="D41" si="7">D42+D49+D50+D51</f>
        <v>0</v>
      </c>
      <c r="E41" s="6">
        <f>E42+E49+E50+E51</f>
        <v>539468</v>
      </c>
      <c r="F41" s="6">
        <f>F42+F49+F50+F51</f>
        <v>539468</v>
      </c>
      <c r="G41" s="6">
        <f t="shared" ref="G41:N41" si="8">G42+G49+G50+G51</f>
        <v>621385.85017999995</v>
      </c>
      <c r="H41" s="6">
        <f t="shared" si="8"/>
        <v>0</v>
      </c>
      <c r="I41" s="22">
        <f>I42+I49+I50+I51-1</f>
        <v>306160</v>
      </c>
      <c r="J41" s="6">
        <f t="shared" si="8"/>
        <v>0</v>
      </c>
      <c r="K41" s="6">
        <f t="shared" si="8"/>
        <v>693279.7</v>
      </c>
      <c r="L41" s="6">
        <f t="shared" si="8"/>
        <v>0</v>
      </c>
      <c r="M41" s="60">
        <f>M42+M49+M50+M51</f>
        <v>280088.09999999998</v>
      </c>
      <c r="N41" s="6">
        <f t="shared" si="8"/>
        <v>0</v>
      </c>
      <c r="O41" s="8">
        <f t="shared" si="2"/>
        <v>0.91484223935197273</v>
      </c>
      <c r="P41" s="8">
        <f t="shared" si="2"/>
        <v>1</v>
      </c>
      <c r="Q41" s="6">
        <f t="shared" ref="Q41:R41" si="9">Q42+Q49+Q50+Q51</f>
        <v>693430</v>
      </c>
      <c r="R41" s="6">
        <f t="shared" si="9"/>
        <v>0</v>
      </c>
      <c r="S41" s="5">
        <f t="shared" si="3"/>
        <v>1</v>
      </c>
      <c r="T41" s="5">
        <f t="shared" si="4"/>
        <v>1</v>
      </c>
      <c r="U41" s="5">
        <f t="shared" si="5"/>
        <v>0.91484223935197273</v>
      </c>
      <c r="V41" s="5">
        <f t="shared" si="6"/>
        <v>1</v>
      </c>
    </row>
    <row r="42" spans="1:22">
      <c r="A42" s="51" t="s">
        <v>44</v>
      </c>
      <c r="B42" s="52"/>
      <c r="C42" s="6">
        <f>SUM(C43:C48)</f>
        <v>197052</v>
      </c>
      <c r="D42" s="6">
        <f t="shared" ref="D42" si="10">SUM(D43:D48)</f>
        <v>0</v>
      </c>
      <c r="E42" s="6">
        <f>SUM(E43:E48)</f>
        <v>207259</v>
      </c>
      <c r="F42" s="6">
        <f t="shared" ref="F42:N42" si="11">SUM(F43:F48)</f>
        <v>207259</v>
      </c>
      <c r="G42" s="6">
        <f t="shared" si="11"/>
        <v>199749.3</v>
      </c>
      <c r="H42" s="6">
        <f t="shared" si="11"/>
        <v>0</v>
      </c>
      <c r="I42" s="23">
        <f>SUM(I43:I48)</f>
        <v>116656</v>
      </c>
      <c r="J42" s="6">
        <f t="shared" si="11"/>
        <v>0</v>
      </c>
      <c r="K42" s="6">
        <f t="shared" si="11"/>
        <v>177870.7</v>
      </c>
      <c r="L42" s="6">
        <f t="shared" si="11"/>
        <v>0</v>
      </c>
      <c r="M42" s="61">
        <f>SUM(M43:M48)</f>
        <v>89889.8</v>
      </c>
      <c r="N42" s="6">
        <f t="shared" si="11"/>
        <v>0</v>
      </c>
      <c r="O42" s="11">
        <f t="shared" si="2"/>
        <v>0.77055445069263473</v>
      </c>
      <c r="P42" s="11">
        <f t="shared" si="2"/>
        <v>1</v>
      </c>
      <c r="Q42" s="6">
        <f t="shared" ref="Q42:R42" si="12">SUM(Q43:Q48)</f>
        <v>177871</v>
      </c>
      <c r="R42" s="6">
        <f t="shared" si="12"/>
        <v>0</v>
      </c>
      <c r="S42" s="12">
        <f t="shared" si="3"/>
        <v>1</v>
      </c>
      <c r="T42" s="12">
        <f t="shared" si="4"/>
        <v>1</v>
      </c>
      <c r="U42" s="5">
        <f t="shared" si="5"/>
        <v>0.77055445069263473</v>
      </c>
      <c r="V42" s="12">
        <f t="shared" si="6"/>
        <v>1</v>
      </c>
    </row>
    <row r="43" spans="1:22">
      <c r="A43" s="55" t="s">
        <v>45</v>
      </c>
      <c r="B43" s="56"/>
      <c r="C43" s="9">
        <v>89968</v>
      </c>
      <c r="D43" s="24"/>
      <c r="E43" s="9">
        <v>140602</v>
      </c>
      <c r="F43" s="24">
        <v>140602</v>
      </c>
      <c r="G43" s="25">
        <v>164011</v>
      </c>
      <c r="H43" s="24"/>
      <c r="I43" s="25">
        <v>101480</v>
      </c>
      <c r="J43" s="9"/>
      <c r="K43" s="9">
        <v>162300</v>
      </c>
      <c r="L43" s="24"/>
      <c r="M43" s="26">
        <v>81150</v>
      </c>
      <c r="N43" s="9"/>
      <c r="O43" s="11">
        <f t="shared" si="2"/>
        <v>0.7996649586125345</v>
      </c>
      <c r="P43" s="11">
        <f t="shared" si="2"/>
        <v>1</v>
      </c>
      <c r="Q43" s="9">
        <v>162300</v>
      </c>
      <c r="R43" s="24"/>
      <c r="S43" s="12">
        <f t="shared" si="3"/>
        <v>1</v>
      </c>
      <c r="T43" s="12">
        <f t="shared" si="4"/>
        <v>1</v>
      </c>
      <c r="U43" s="5">
        <f t="shared" si="5"/>
        <v>0.7996649586125345</v>
      </c>
      <c r="V43" s="12">
        <f t="shared" si="6"/>
        <v>1</v>
      </c>
    </row>
    <row r="44" spans="1:22">
      <c r="A44" s="55" t="s">
        <v>46</v>
      </c>
      <c r="B44" s="56"/>
      <c r="C44" s="9">
        <v>41211</v>
      </c>
      <c r="D44" s="24"/>
      <c r="E44" s="9">
        <v>5667</v>
      </c>
      <c r="F44" s="24">
        <v>5667</v>
      </c>
      <c r="G44" s="10">
        <f>11796.3+1096.5</f>
        <v>12892.8</v>
      </c>
      <c r="H44" s="24"/>
      <c r="I44" s="10">
        <v>2436</v>
      </c>
      <c r="J44" s="9"/>
      <c r="K44" s="9"/>
      <c r="L44" s="24"/>
      <c r="M44" s="26">
        <v>0</v>
      </c>
      <c r="N44" s="9"/>
      <c r="O44" s="11">
        <f t="shared" si="2"/>
        <v>0</v>
      </c>
      <c r="P44" s="11">
        <f t="shared" si="2"/>
        <v>1</v>
      </c>
      <c r="Q44" s="9"/>
      <c r="R44" s="24"/>
      <c r="S44" s="12">
        <f t="shared" si="3"/>
        <v>1</v>
      </c>
      <c r="T44" s="12">
        <f t="shared" si="4"/>
        <v>1</v>
      </c>
      <c r="U44" s="5">
        <f t="shared" si="5"/>
        <v>0</v>
      </c>
      <c r="V44" s="12">
        <f t="shared" si="6"/>
        <v>1</v>
      </c>
    </row>
    <row r="45" spans="1:22">
      <c r="A45" s="57" t="s">
        <v>47</v>
      </c>
      <c r="B45" s="58"/>
      <c r="C45" s="9">
        <v>1523</v>
      </c>
      <c r="D45" s="24"/>
      <c r="E45" s="9">
        <v>1485</v>
      </c>
      <c r="F45" s="24">
        <v>1485</v>
      </c>
      <c r="G45" s="10">
        <v>2916</v>
      </c>
      <c r="H45" s="24"/>
      <c r="I45" s="10">
        <v>1701</v>
      </c>
      <c r="J45" s="9"/>
      <c r="K45" s="9">
        <v>3563</v>
      </c>
      <c r="L45" s="24"/>
      <c r="M45" s="26">
        <f>1485+297</f>
        <v>1782</v>
      </c>
      <c r="N45" s="9"/>
      <c r="O45" s="11">
        <f t="shared" si="2"/>
        <v>1.0476190476190477</v>
      </c>
      <c r="P45" s="11">
        <f t="shared" si="2"/>
        <v>1</v>
      </c>
      <c r="Q45" s="9">
        <v>3563</v>
      </c>
      <c r="R45" s="24"/>
      <c r="S45" s="12">
        <f t="shared" si="3"/>
        <v>1</v>
      </c>
      <c r="T45" s="12">
        <f t="shared" si="4"/>
        <v>1</v>
      </c>
      <c r="U45" s="5">
        <f t="shared" si="5"/>
        <v>1.0476190476190477</v>
      </c>
      <c r="V45" s="12">
        <f t="shared" si="6"/>
        <v>1</v>
      </c>
    </row>
    <row r="46" spans="1:22">
      <c r="A46" s="55" t="s">
        <v>48</v>
      </c>
      <c r="B46" s="59"/>
      <c r="C46" s="9"/>
      <c r="D46" s="24"/>
      <c r="E46" s="9"/>
      <c r="F46" s="24">
        <v>0</v>
      </c>
      <c r="G46" s="10"/>
      <c r="H46" s="24"/>
      <c r="I46" s="10"/>
      <c r="J46" s="9"/>
      <c r="K46" s="9"/>
      <c r="L46" s="24"/>
      <c r="M46" s="26">
        <v>0</v>
      </c>
      <c r="N46" s="9"/>
      <c r="O46" s="11">
        <f t="shared" si="2"/>
        <v>1</v>
      </c>
      <c r="P46" s="11">
        <f t="shared" si="2"/>
        <v>1</v>
      </c>
      <c r="Q46" s="9"/>
      <c r="R46" s="24"/>
      <c r="S46" s="12">
        <f t="shared" si="3"/>
        <v>1</v>
      </c>
      <c r="T46" s="12">
        <f t="shared" si="4"/>
        <v>1</v>
      </c>
      <c r="U46" s="5"/>
      <c r="V46" s="12">
        <f t="shared" si="6"/>
        <v>1</v>
      </c>
    </row>
    <row r="47" spans="1:22">
      <c r="A47" s="57" t="s">
        <v>49</v>
      </c>
      <c r="B47" s="58"/>
      <c r="C47" s="9">
        <v>62918</v>
      </c>
      <c r="D47" s="24"/>
      <c r="E47" s="9">
        <v>33391</v>
      </c>
      <c r="F47" s="24">
        <v>33391</v>
      </c>
      <c r="G47" s="27">
        <v>9813</v>
      </c>
      <c r="H47" s="24"/>
      <c r="I47" s="27">
        <v>4662</v>
      </c>
      <c r="J47" s="9"/>
      <c r="K47" s="9">
        <v>3453</v>
      </c>
      <c r="L47" s="24"/>
      <c r="M47" s="26">
        <f>820.5+549.3</f>
        <v>1369.8</v>
      </c>
      <c r="N47" s="9"/>
      <c r="O47" s="11">
        <f t="shared" si="2"/>
        <v>0.29382239382239383</v>
      </c>
      <c r="P47" s="11">
        <f t="shared" si="2"/>
        <v>1</v>
      </c>
      <c r="Q47" s="9">
        <v>3453</v>
      </c>
      <c r="R47" s="24"/>
      <c r="S47" s="12">
        <f t="shared" si="3"/>
        <v>1</v>
      </c>
      <c r="T47" s="12">
        <f t="shared" si="4"/>
        <v>1</v>
      </c>
      <c r="U47" s="5">
        <f t="shared" si="5"/>
        <v>0.29382239382239383</v>
      </c>
      <c r="V47" s="12">
        <f t="shared" si="6"/>
        <v>1</v>
      </c>
    </row>
    <row r="48" spans="1:22">
      <c r="A48" s="55" t="s">
        <v>50</v>
      </c>
      <c r="B48" s="56"/>
      <c r="C48" s="9">
        <v>1432</v>
      </c>
      <c r="D48" s="24"/>
      <c r="E48" s="9">
        <v>26114</v>
      </c>
      <c r="F48" s="24">
        <v>26114</v>
      </c>
      <c r="G48" s="27">
        <v>10116.5</v>
      </c>
      <c r="H48" s="24"/>
      <c r="I48" s="27">
        <v>6377</v>
      </c>
      <c r="J48" s="9"/>
      <c r="K48" s="9">
        <v>8554.7000000000007</v>
      </c>
      <c r="L48" s="24"/>
      <c r="M48" s="26">
        <v>5588</v>
      </c>
      <c r="N48" s="9"/>
      <c r="O48" s="11">
        <f t="shared" si="2"/>
        <v>0.87627411008311118</v>
      </c>
      <c r="P48" s="11">
        <f t="shared" si="2"/>
        <v>1</v>
      </c>
      <c r="Q48" s="9">
        <v>8555</v>
      </c>
      <c r="R48" s="24"/>
      <c r="S48" s="12">
        <f t="shared" si="3"/>
        <v>1</v>
      </c>
      <c r="T48" s="12">
        <f t="shared" si="4"/>
        <v>1</v>
      </c>
      <c r="U48" s="5">
        <f t="shared" si="5"/>
        <v>0.87627411008311118</v>
      </c>
      <c r="V48" s="12">
        <f t="shared" si="6"/>
        <v>1</v>
      </c>
    </row>
    <row r="49" spans="1:22">
      <c r="A49" s="51" t="s">
        <v>51</v>
      </c>
      <c r="B49" s="52"/>
      <c r="C49" s="9">
        <v>443143</v>
      </c>
      <c r="D49" s="24"/>
      <c r="E49" s="9">
        <v>340188</v>
      </c>
      <c r="F49" s="24">
        <v>340188</v>
      </c>
      <c r="G49" s="10">
        <v>422118.1</v>
      </c>
      <c r="H49" s="24"/>
      <c r="I49" s="10">
        <v>189561</v>
      </c>
      <c r="J49" s="9"/>
      <c r="K49" s="9">
        <v>515409</v>
      </c>
      <c r="L49" s="24"/>
      <c r="M49" s="26">
        <v>190048</v>
      </c>
      <c r="N49" s="9"/>
      <c r="O49" s="11">
        <f t="shared" si="2"/>
        <v>1.0025690938536935</v>
      </c>
      <c r="P49" s="11">
        <f t="shared" si="2"/>
        <v>1</v>
      </c>
      <c r="Q49" s="9">
        <v>515409</v>
      </c>
      <c r="R49" s="24"/>
      <c r="S49" s="12">
        <f t="shared" si="3"/>
        <v>1</v>
      </c>
      <c r="T49" s="12">
        <f t="shared" si="4"/>
        <v>1</v>
      </c>
      <c r="U49" s="5">
        <f t="shared" si="5"/>
        <v>1.0025690938536935</v>
      </c>
      <c r="V49" s="12">
        <f t="shared" si="6"/>
        <v>1</v>
      </c>
    </row>
    <row r="50" spans="1:22">
      <c r="A50" s="51" t="s">
        <v>52</v>
      </c>
      <c r="B50" s="52"/>
      <c r="C50" s="9">
        <v>651</v>
      </c>
      <c r="D50" s="24"/>
      <c r="E50" s="9">
        <v>242</v>
      </c>
      <c r="F50" s="24">
        <v>242</v>
      </c>
      <c r="G50" s="10">
        <v>384.4</v>
      </c>
      <c r="H50" s="24"/>
      <c r="I50" s="10">
        <v>23</v>
      </c>
      <c r="J50" s="9"/>
      <c r="K50" s="9">
        <v>0</v>
      </c>
      <c r="L50" s="24"/>
      <c r="M50" s="9">
        <v>150.30000000000001</v>
      </c>
      <c r="N50" s="9"/>
      <c r="O50" s="11">
        <f t="shared" si="2"/>
        <v>6.5347826086956529</v>
      </c>
      <c r="P50" s="11">
        <f t="shared" si="2"/>
        <v>1</v>
      </c>
      <c r="Q50" s="9">
        <v>150</v>
      </c>
      <c r="R50" s="24"/>
      <c r="S50" s="12">
        <f t="shared" si="3"/>
        <v>1</v>
      </c>
      <c r="T50" s="12">
        <f t="shared" si="4"/>
        <v>1</v>
      </c>
      <c r="U50" s="5">
        <f t="shared" si="5"/>
        <v>6.5347826086956529</v>
      </c>
      <c r="V50" s="12">
        <f t="shared" si="6"/>
        <v>1</v>
      </c>
    </row>
    <row r="51" spans="1:22">
      <c r="A51" s="51" t="s">
        <v>53</v>
      </c>
      <c r="B51" s="52"/>
      <c r="C51" s="9">
        <v>0</v>
      </c>
      <c r="D51" s="24"/>
      <c r="E51" s="9">
        <v>-8221</v>
      </c>
      <c r="F51" s="24">
        <v>-8221</v>
      </c>
      <c r="G51" s="10">
        <f>-865.94982</f>
        <v>-865.94982000000005</v>
      </c>
      <c r="H51" s="24"/>
      <c r="I51" s="10">
        <v>-79</v>
      </c>
      <c r="J51" s="9"/>
      <c r="K51" s="9">
        <v>0</v>
      </c>
      <c r="L51" s="24"/>
      <c r="M51" s="9">
        <v>0</v>
      </c>
      <c r="N51" s="9"/>
      <c r="O51" s="11">
        <f t="shared" si="2"/>
        <v>0</v>
      </c>
      <c r="P51" s="11">
        <f t="shared" si="2"/>
        <v>1</v>
      </c>
      <c r="Q51" s="9">
        <v>0</v>
      </c>
      <c r="R51" s="24"/>
      <c r="S51" s="12">
        <f t="shared" si="3"/>
        <v>1</v>
      </c>
      <c r="T51" s="12">
        <f t="shared" si="4"/>
        <v>1</v>
      </c>
      <c r="U51" s="5">
        <f t="shared" si="5"/>
        <v>0</v>
      </c>
      <c r="V51" s="12">
        <f t="shared" si="6"/>
        <v>1</v>
      </c>
    </row>
    <row r="52" spans="1:2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</sheetData>
  <mergeCells count="57"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47:B47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:V4"/>
    <mergeCell ref="I6:J7"/>
    <mergeCell ref="M6:P7"/>
    <mergeCell ref="A17:B17"/>
    <mergeCell ref="U6:V7"/>
    <mergeCell ref="A9:B9"/>
    <mergeCell ref="A10:B10"/>
    <mergeCell ref="G6:H7"/>
    <mergeCell ref="K6:L7"/>
    <mergeCell ref="Q6:R7"/>
    <mergeCell ref="S6:T7"/>
    <mergeCell ref="A11:B11"/>
    <mergeCell ref="A12:B12"/>
    <mergeCell ref="A14:B14"/>
    <mergeCell ref="A15:B15"/>
    <mergeCell ref="A16:B16"/>
    <mergeCell ref="A5:B8"/>
    <mergeCell ref="C5:D5"/>
    <mergeCell ref="E5:F5"/>
    <mergeCell ref="G5:J5"/>
    <mergeCell ref="K5:V5"/>
    <mergeCell ref="C6:D7"/>
    <mergeCell ref="E6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2021-07-23T08:01:50Z</dcterms:modified>
</cp:coreProperties>
</file>