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6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16" i="5"/>
  <c r="P15"/>
  <c r="P16" i="6" l="1"/>
  <c r="P18" i="3"/>
  <c r="P17"/>
  <c r="P16"/>
  <c r="P15"/>
  <c r="Q28" i="2"/>
  <c r="P28"/>
  <c r="Q31"/>
  <c r="P31"/>
  <c r="Q30"/>
  <c r="P30"/>
  <c r="P20"/>
  <c r="P19"/>
  <c r="P17"/>
  <c r="Q16" i="6"/>
  <c r="Q16" i="5"/>
  <c r="Q15"/>
  <c r="Q20" i="2" l="1"/>
  <c r="Q19"/>
  <c r="Q17"/>
  <c r="L23"/>
  <c r="L22"/>
  <c r="L21"/>
  <c r="L20"/>
  <c r="L19"/>
  <c r="L17"/>
  <c r="L15" i="5" l="1"/>
  <c r="L16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M25"/>
  <c r="H25"/>
  <c r="M2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Q15" i="9" s="1"/>
  <c r="Q22" s="1"/>
  <c r="P23" i="5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O24" i="4" l="1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<sst xmlns="http://schemas.openxmlformats.org/spreadsheetml/2006/main" count="309" uniqueCount="83">
  <si>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</si>
  <si>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</si>
  <si>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</si>
  <si>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</si>
  <si>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</si>
  <si>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</si>
  <si>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</si>
  <si>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</si>
  <si>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</si>
  <si>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</si>
  <si>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</si>
  <si>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</si>
  <si>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</si>
  <si>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</si>
  <si>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</si>
  <si>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</si>
  <si>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</si>
  <si>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</si>
  <si>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</si>
  <si>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</si>
  <si>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</si>
  <si>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</si>
  <si>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</si>
  <si>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</si>
  <si>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</si>
  <si>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</si>
  <si>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</si>
  <si>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</si>
  <si>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</si>
  <si>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</si>
  <si>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</si>
  <si>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</si>
  <si>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</si>
  <si>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</si>
  <si>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</si>
  <si>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</si>
  <si>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</si>
  <si>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</si>
  <si>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</si>
  <si>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</si>
  <si>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</si>
  <si>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</si>
  <si>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</si>
  <si>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</si>
  <si>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</si>
  <si>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</si>
  <si>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</si>
  <si>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</si>
  <si>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</si>
  <si>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</si>
  <si>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</si>
  <si>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</si>
  <si>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</si>
  <si>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</si>
  <si>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</si>
  <si>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</si>
  <si>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</si>
  <si>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</si>
  <si>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</si>
  <si>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</si>
  <si>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</si>
  <si>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</si>
  <si>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</si>
  <si>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</si>
  <si>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</si>
  <si>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</si>
  <si>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</si>
  <si>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</si>
  <si>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</si>
  <si>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</si>
  <si>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</si>
  <si>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</si>
  <si>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</si>
  <si>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</si>
  <si>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</si>
  <si>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</si>
  <si>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</si>
  <si>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</si>
  <si>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обяхательствах  Пудожского муниципального района по состоянию на 1 июня 2019года</t>
  </si>
  <si>
    <t>Информация о долговых обязательствах  Шальского сельского поселения на 1 июня 2019года</t>
  </si>
  <si>
    <t>Информация о долговых обяхательствах Красноборского сельского поселения на 1 июня 2019года.</t>
  </si>
  <si>
    <t>Информация о долговых обязательствах Пудожского городского поселения на 1 июня 2019года.</t>
  </si>
  <si>
    <t>Информация о долговых обяхательствах Авдеевского сельского поселения на 1 июня 2019года.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</si>
</sst>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100" workbookViewId="0">
      <selection activeCell="Q29" sqref="Q29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1" t="s">
        <v>10</v>
      </c>
      <c r="R1" s="101"/>
    </row>
    <row r="2" spans="1:18" ht="26.25" customHeight="1">
      <c r="Q2" s="101"/>
      <c r="R2" s="101"/>
    </row>
    <row r="3" spans="1:18" ht="21.75" customHeigh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3"/>
      <c r="F7" s="103"/>
      <c r="G7" s="103"/>
      <c r="H7" s="103"/>
      <c r="I7" s="103"/>
      <c r="J7" s="103"/>
      <c r="K7" s="103"/>
      <c r="L7" s="103"/>
      <c r="M7" s="9"/>
      <c r="N7" s="9"/>
    </row>
    <row r="8" spans="1:18" ht="5.25" customHeight="1"/>
    <row r="9" spans="1:18" ht="15" customHeight="1"/>
    <row r="10" spans="1:18" ht="36.75" customHeight="1">
      <c r="A10" s="104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105" t="s">
        <v>22</v>
      </c>
      <c r="N10" s="106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8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1544000+1544000+1544000+1544000+1544000</f>
        <v>7720000</v>
      </c>
      <c r="M17" s="47">
        <f t="shared" ref="M17:M23" si="0">H17+J17-L17</f>
        <v>3090000</v>
      </c>
      <c r="N17" s="49"/>
      <c r="O17" s="48">
        <v>0</v>
      </c>
      <c r="P17" s="48">
        <f>22622.12+16065.84+16612.58+1595.47+11804.81+7543.62</f>
        <v>76244.44</v>
      </c>
      <c r="Q17" s="48">
        <f>22622.12+16065.84+18208.05+11804.81</f>
        <v>68700.819999999992</v>
      </c>
      <c r="R17" s="49">
        <f t="shared" ref="R17:R23" si="1">O17+P17-Q17</f>
        <v>7543.6200000000099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450000+450000+450000+450000+450000</f>
        <v>2250000</v>
      </c>
      <c r="M19" s="47">
        <f t="shared" si="0"/>
        <v>2750000</v>
      </c>
      <c r="N19" s="49"/>
      <c r="O19" s="48">
        <v>0</v>
      </c>
      <c r="P19" s="48">
        <f>10650.45+8346.98+8898.97+465+7494.24+6255.81</f>
        <v>42111.45</v>
      </c>
      <c r="Q19" s="48">
        <f>10650.45+8346.98+9363.97+7494.24</f>
        <v>35855.64</v>
      </c>
      <c r="R19" s="49">
        <f t="shared" si="1"/>
        <v>6255.8099999999977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151000+151000+151000+151000+151000</f>
        <v>755000</v>
      </c>
      <c r="M20" s="47">
        <f t="shared" si="0"/>
        <v>1057000</v>
      </c>
      <c r="N20" s="49"/>
      <c r="O20" s="48">
        <v>0</v>
      </c>
      <c r="P20" s="48">
        <f>3868.27+3066.84+3280.55+156.03+2799.69+2393.62</f>
        <v>15565</v>
      </c>
      <c r="Q20" s="48">
        <f>3868.27+3066.84+3436.58+2799.69</f>
        <v>13171.380000000001</v>
      </c>
      <c r="R20" s="49">
        <f t="shared" si="1"/>
        <v>2393.619999999999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596000+596000+596000</f>
        <v>1788000</v>
      </c>
      <c r="M21" s="47">
        <f t="shared" si="0"/>
        <v>5959000</v>
      </c>
      <c r="N21" s="28"/>
      <c r="O21" s="28">
        <v>0</v>
      </c>
      <c r="P21" s="48">
        <v>615.87</v>
      </c>
      <c r="Q21" s="48">
        <v>615.87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60000+60000+60000+60000+60000</f>
        <v>300000</v>
      </c>
      <c r="M22" s="47">
        <f t="shared" si="0"/>
        <v>840000</v>
      </c>
      <c r="N22" s="28"/>
      <c r="O22" s="28">
        <v>0</v>
      </c>
      <c r="P22" s="48">
        <v>62</v>
      </c>
      <c r="Q22" s="48">
        <v>62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273000+273000+273000</f>
        <v>819000</v>
      </c>
      <c r="M23" s="47">
        <f t="shared" si="0"/>
        <v>4651000</v>
      </c>
      <c r="N23" s="28"/>
      <c r="O23" s="28">
        <v>0</v>
      </c>
      <c r="P23" s="48">
        <v>282.10000000000002</v>
      </c>
      <c r="Q23" s="28">
        <v>282.10000000000002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13632000</v>
      </c>
      <c r="M25" s="28">
        <f t="shared" si="2"/>
        <v>18347000</v>
      </c>
      <c r="N25" s="28">
        <f t="shared" si="2"/>
        <v>0</v>
      </c>
      <c r="O25" s="28">
        <f t="shared" si="2"/>
        <v>0</v>
      </c>
      <c r="P25" s="48">
        <f t="shared" si="2"/>
        <v>134880.86000000002</v>
      </c>
      <c r="Q25" s="48">
        <f t="shared" si="2"/>
        <v>118687.81</v>
      </c>
      <c r="R25" s="48">
        <f t="shared" si="2"/>
        <v>16193.050000000007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2" t="s">
        <v>20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68330.45+61717.83+68330.45+66126.25+68330.45</f>
        <v>332835.43</v>
      </c>
      <c r="Q28" s="48">
        <f>68330.45+61717.83+68330.45+66126.25+68330.45</f>
        <v>332835.43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108287.67+97808.22+108287.67+104794.52+108287.67</f>
        <v>527465.75</v>
      </c>
      <c r="Q30" s="48">
        <f>108287.67+97808.22+108287.67+104794.52+108287.67</f>
        <v>527465.75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140136.99+126575.34+140136.99+135616.44+140136.99</f>
        <v>682602.75</v>
      </c>
      <c r="Q31" s="48">
        <f>140136.99+126575.34+140136.99+135616.44+140136.99</f>
        <v>682602.75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1560810.8900000001</v>
      </c>
      <c r="Q32" s="44">
        <f>Q28+Q29+Q30+Q31</f>
        <v>1560810.8900000001</v>
      </c>
      <c r="R32" s="49">
        <f>O32+P32-Q32</f>
        <v>0</v>
      </c>
    </row>
    <row r="33" spans="1:18" s="3" customFormat="1" ht="0.75" customHeight="1">
      <c r="A33" s="92" t="s">
        <v>21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15389000</v>
      </c>
      <c r="M35" s="87">
        <f t="shared" si="5"/>
        <v>61247000</v>
      </c>
      <c r="N35" s="44">
        <f t="shared" si="5"/>
        <v>0</v>
      </c>
      <c r="O35" s="44">
        <f t="shared" si="5"/>
        <v>0</v>
      </c>
      <c r="P35" s="44">
        <f t="shared" si="5"/>
        <v>1695691.7500000002</v>
      </c>
      <c r="Q35" s="44">
        <f t="shared" si="5"/>
        <v>1679498.7000000002</v>
      </c>
      <c r="R35" s="44">
        <f t="shared" si="5"/>
        <v>16193.050000000007</v>
      </c>
    </row>
    <row r="36" spans="1:18" s="19" customFormat="1" ht="33" hidden="1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1086.06+5.68+26.35+980.96+5.05+13.18+1086.06+4.56+26.35+1051.03+5.61+21.96+1086.06+5.7+26.35</f>
        <v>5430.96</v>
      </c>
      <c r="Q15" s="48"/>
      <c r="R15" s="49">
        <f>O15+P15-Q15</f>
        <v>19226.439999999999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2976.25+55.8+15.89+2688.22+27.9+13.84+2976.25+27.9+13.84+2880.24+46.5+15.38+2976.25+55.8+15.63</f>
        <v>14785.689999999997</v>
      </c>
      <c r="Q16" s="48"/>
      <c r="R16" s="49">
        <f>O16+P16-Q16</f>
        <v>52827.839999999997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3828.64+6.46+20.4+3458.13+3.88+17.8+3828.64+7.75+18.76+3705.14+6.46+19.78+3828.64+7.75+20.1</f>
        <v>18778.329999999998</v>
      </c>
      <c r="Q17" s="48"/>
      <c r="R17" s="49">
        <f>O17+P17-Q17</f>
        <v>23488.019999999997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354000</v>
      </c>
      <c r="O18" s="48">
        <v>38625.760000000002</v>
      </c>
      <c r="P18" s="48">
        <f>3104.6+220.1+16.58+2804.16+110.05+14.44+3104.6+220.1+15.21+3004.45+183.42+16.04+3104.6+220.1+16.3</f>
        <v>16154.749999999998</v>
      </c>
      <c r="Q18" s="48"/>
      <c r="R18" s="49">
        <f>O18+P18-Q18</f>
        <v>54780.51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3184000</v>
      </c>
      <c r="O19" s="44">
        <f t="shared" si="0"/>
        <v>95173.080000000016</v>
      </c>
      <c r="P19" s="44">
        <f t="shared" si="0"/>
        <v>55149.729999999996</v>
      </c>
      <c r="Q19" s="44">
        <f t="shared" si="0"/>
        <v>0</v>
      </c>
      <c r="R19" s="44">
        <f t="shared" si="0"/>
        <v>150322.81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3184000</v>
      </c>
      <c r="O26" s="91">
        <f t="shared" si="1"/>
        <v>95173.080000000016</v>
      </c>
      <c r="P26" s="91">
        <f t="shared" si="1"/>
        <v>55149.729999999996</v>
      </c>
      <c r="Q26" s="91">
        <f t="shared" si="1"/>
        <v>0</v>
      </c>
      <c r="R26" s="91">
        <f t="shared" si="1"/>
        <v>150322.81</v>
      </c>
      <c r="S26" s="3"/>
      <c r="T26" s="3"/>
    </row>
    <row r="27" spans="1:20" ht="34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2" t="s">
        <v>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2" t="s">
        <v>21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</f>
        <v>34000</v>
      </c>
      <c r="M15" s="47">
        <f>H15+J15-L15</f>
        <v>170000</v>
      </c>
      <c r="N15" s="41"/>
      <c r="O15" s="70">
        <v>863.11</v>
      </c>
      <c r="P15" s="70">
        <f>447.59+2.39+68.07+404.27+2.08+61.48+431.35+362.66+372.99+63.68</f>
        <v>2216.56</v>
      </c>
      <c r="Q15" s="70">
        <f>476.47+2.66+1235.84+134.02+431.35+362.66</f>
        <v>2643</v>
      </c>
      <c r="R15" s="49">
        <f>O15+P15-Q15</f>
        <v>436.67000000000007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</f>
        <v>36000</v>
      </c>
      <c r="M16" s="47">
        <f>H16+J16-L16</f>
        <v>180000</v>
      </c>
      <c r="N16" s="28"/>
      <c r="O16" s="70">
        <v>1492.43</v>
      </c>
      <c r="P16" s="70">
        <f>458.63+2.49+72.08+414.25+2.13+65.1+452.84+0.51+373.01+382.19+13.95</f>
        <v>2237.1799999999998</v>
      </c>
      <c r="Q16" s="70">
        <f>2.82+504.49+1764.16+141.8+536.68+0.51+10+373.01+0.51</f>
        <v>3333.9800000000005</v>
      </c>
      <c r="R16" s="49">
        <f>O16+P16-Q16</f>
        <v>395.6299999999992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70000</v>
      </c>
      <c r="M17" s="44">
        <f t="shared" si="0"/>
        <v>350000</v>
      </c>
      <c r="N17" s="44">
        <f t="shared" si="0"/>
        <v>0</v>
      </c>
      <c r="O17" s="44">
        <f t="shared" si="0"/>
        <v>2355.54</v>
      </c>
      <c r="P17" s="44">
        <f t="shared" si="0"/>
        <v>4453.74</v>
      </c>
      <c r="Q17" s="44">
        <f t="shared" si="0"/>
        <v>5976.9800000000005</v>
      </c>
      <c r="R17" s="44">
        <f t="shared" si="0"/>
        <v>832.29999999999927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70000</v>
      </c>
      <c r="M23" s="91">
        <f t="shared" si="1"/>
        <v>350000</v>
      </c>
      <c r="N23" s="91">
        <f t="shared" si="1"/>
        <v>0</v>
      </c>
      <c r="O23" s="91">
        <f t="shared" si="1"/>
        <v>2355.54</v>
      </c>
      <c r="P23" s="91">
        <f t="shared" si="1"/>
        <v>4453.74</v>
      </c>
      <c r="Q23" s="91">
        <f t="shared" si="1"/>
        <v>5976.9800000000005</v>
      </c>
      <c r="R23" s="91">
        <f t="shared" si="1"/>
        <v>832.29999999999927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sqref="A1:R1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2" t="s">
        <v>20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v>74404.89</v>
      </c>
      <c r="Q21" s="48">
        <v>74404.89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2" t="s">
        <v>21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74404.89</v>
      </c>
      <c r="Q25" s="91">
        <f t="shared" si="1"/>
        <v>74404.89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1834.24+108.5+9.77+1656.73+65.1+8.53+1834.24+108.5+8.99+1775.07+108.5+9.48+1834.24+130.2</f>
        <v>9492.09</v>
      </c>
      <c r="Q16" s="70">
        <f>108.5+8.99+1775.07</f>
        <v>1892.56</v>
      </c>
      <c r="R16" s="49">
        <f>O16+P16-Q16</f>
        <v>16299.42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9492.09</v>
      </c>
      <c r="Q17" s="44">
        <f t="shared" si="0"/>
        <v>1892.56</v>
      </c>
      <c r="R17" s="44">
        <f t="shared" si="0"/>
        <v>16299.42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9492.09</v>
      </c>
      <c r="Q23" s="87">
        <f t="shared" si="1"/>
        <v>1892.56</v>
      </c>
      <c r="R23" s="87">
        <f t="shared" si="1"/>
        <v>16299.42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5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70000</v>
      </c>
      <c r="M15" s="44">
        <f>Шала!M19+Кривцы!M18+Авдеево!M23+Красноборский!M23</f>
        <v>6197500</v>
      </c>
      <c r="N15" s="44">
        <f>Шала!N19+Кривцы!N18+Авдеево!N23+Красноборский!N23</f>
        <v>3184000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69095.56</v>
      </c>
      <c r="Q15" s="44">
        <f>Шала!Q19+Кривцы!Q18+Авдеево!Q23+Красноборский!Q23</f>
        <v>7869.5400000000009</v>
      </c>
      <c r="R15" s="44">
        <f>Шала!R19+Кривцы!R18+Авдеево!R23+Красноборский!R23</f>
        <v>167454.53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74404.89</v>
      </c>
      <c r="Q18" s="48">
        <f>Город!Q21</f>
        <v>74404.89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74404.89</v>
      </c>
      <c r="Q19" s="44">
        <f t="shared" si="0"/>
        <v>74404.89</v>
      </c>
      <c r="R19" s="44">
        <f t="shared" si="0"/>
        <v>0</v>
      </c>
      <c r="S19" s="3"/>
      <c r="T19" s="3"/>
    </row>
    <row r="20" spans="1:20" ht="1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70000</v>
      </c>
      <c r="M22" s="87">
        <f t="shared" si="1"/>
        <v>8197500</v>
      </c>
      <c r="N22" s="87">
        <f t="shared" si="1"/>
        <v>3184000</v>
      </c>
      <c r="O22" s="87">
        <f t="shared" si="1"/>
        <v>106228.51000000001</v>
      </c>
      <c r="P22" s="87">
        <f t="shared" si="1"/>
        <v>143500.45000000001</v>
      </c>
      <c r="Q22" s="87">
        <f t="shared" si="1"/>
        <v>82274.429999999993</v>
      </c>
      <c r="R22" s="87">
        <f t="shared" si="1"/>
        <v>167454.53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8" workbookViewId="0">
      <selection activeCell="Q19" sqref="Q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13702000</v>
      </c>
      <c r="M15" s="44">
        <f>Шала!M19+Кривцы!M18+Авдеево!M23+Красноборский!M23+район!M25</f>
        <v>24544500</v>
      </c>
      <c r="N15" s="44">
        <f>Шала!N19+Кривцы!N18+Авдеево!N23+Красноборский!N23+район!N25</f>
        <v>3184000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203976.42</v>
      </c>
      <c r="Q15" s="44">
        <f>Шала!Q19+Кривцы!Q18+Авдеево!Q23+Красноборский!Q23+район!Q25</f>
        <v>126557.35</v>
      </c>
      <c r="R15" s="44">
        <f>Шала!R19+Кривцы!R18+Авдеево!R23+Красноборский!R23+район!R25</f>
        <v>183647.58000000002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v>74404.89</v>
      </c>
      <c r="Q18" s="48">
        <v>74404.89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1635215.78</v>
      </c>
      <c r="Q19" s="44">
        <f>Q18+район!Q32</f>
        <v>1635215.78</v>
      </c>
      <c r="R19" s="44">
        <f>R18+район!R32</f>
        <v>0</v>
      </c>
    </row>
    <row r="20" spans="1:18" ht="14.2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15459000</v>
      </c>
      <c r="M22" s="44">
        <f t="shared" si="0"/>
        <v>69444500</v>
      </c>
      <c r="N22" s="44">
        <f t="shared" si="0"/>
        <v>3184000</v>
      </c>
      <c r="O22" s="44">
        <f t="shared" si="0"/>
        <v>106228.51000000001</v>
      </c>
      <c r="P22" s="44">
        <f t="shared" si="0"/>
        <v>1839192.2</v>
      </c>
      <c r="Q22" s="44">
        <f t="shared" si="0"/>
        <v>1761773.1300000001</v>
      </c>
      <c r="R22" s="44">
        <f t="shared" si="0"/>
        <v>183647.58000000002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2019-04-22T13:11:31Z</cp:lastPrinted>
  <dcterms:created xsi:type="dcterms:W3CDTF">2006-06-05T06:40:26Z</dcterms:created>
  <dcterms:modified xsi:type="dcterms:W3CDTF">2019-06-06T09:56:03Z</dcterms:modified>
</cp:coreProperties>
</file>