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Q16" i="5"/>
  <c r="P16" i="6"/>
  <c r="P18" i="3"/>
  <c r="P17"/>
  <c r="P16"/>
  <c r="P15"/>
  <c r="P16" i="5"/>
  <c r="P15"/>
  <c r="Q15"/>
  <c r="Q17" s="1"/>
  <c r="N25" i="2"/>
  <c r="O25"/>
  <c r="P25"/>
  <c r="Q25"/>
  <c r="R25"/>
  <c r="M18" i="9"/>
  <c r="N25" i="8"/>
  <c r="O25"/>
  <c r="P25"/>
  <c r="Q25"/>
  <c r="I25"/>
  <c r="J25"/>
  <c r="K25"/>
  <c r="L25"/>
  <c r="M25"/>
  <c r="H25"/>
  <c r="M21"/>
  <c r="E17" i="5"/>
  <c r="G17"/>
  <c r="H17"/>
  <c r="I17"/>
  <c r="J17"/>
  <c r="K17"/>
  <c r="L17"/>
  <c r="M17"/>
  <c r="N17"/>
  <c r="O17"/>
  <c r="D17"/>
  <c r="M29" i="2"/>
  <c r="M30"/>
  <c r="M31"/>
  <c r="M28"/>
  <c r="I25"/>
  <c r="J25"/>
  <c r="K25"/>
  <c r="L25"/>
  <c r="H25"/>
  <c r="P17" i="5" l="1"/>
  <c r="Q18" i="9"/>
  <c r="P18"/>
  <c r="E1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Q15" i="9" s="1"/>
  <c r="Q22" s="1"/>
  <c r="P23" i="5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R17" l="1"/>
  <c r="R23" s="1"/>
  <c r="M17" i="6"/>
  <c r="M23" s="1"/>
  <c r="M23" i="5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O24" i="4" l="1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M35" l="1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<sst xmlns="http://schemas.openxmlformats.org/spreadsheetml/2006/main" count="309" uniqueCount="82">
  <si>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</si>
  <si>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</si>
  <si>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</si>
  <si>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</si>
  <si>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</si>
  <si>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</si>
  <si>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</si>
  <si>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</si>
  <si>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</si>
  <si>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</si>
  <si>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</si>
  <si>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</si>
  <si>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</si>
  <si>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</si>
  <si>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</si>
  <si>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</si>
  <si>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</si>
  <si>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</si>
  <si>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</si>
  <si>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</si>
  <si>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</si>
  <si>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</si>
  <si>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</si>
  <si>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</si>
  <si>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</si>
  <si>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</si>
  <si>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</si>
  <si>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</si>
  <si>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</si>
  <si>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</si>
  <si>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</si>
  <si>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</si>
  <si>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</si>
  <si>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</si>
  <si>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</si>
  <si>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</si>
  <si>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</si>
  <si>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</si>
  <si>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</si>
  <si>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</si>
  <si>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</si>
  <si>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</si>
  <si>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</si>
  <si>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</si>
  <si>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</si>
  <si>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</si>
  <si>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</si>
  <si>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</si>
  <si>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</si>
  <si>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</si>
  <si>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</si>
  <si>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</si>
  <si>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</si>
  <si>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</si>
  <si>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</si>
  <si>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</si>
  <si>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</si>
  <si>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</si>
  <si>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</si>
  <si>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</si>
  <si>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</si>
  <si>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</si>
  <si>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</si>
  <si>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</si>
  <si>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</si>
  <si>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</si>
  <si>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</si>
  <si>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</si>
  <si>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</si>
  <si>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</si>
  <si>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</si>
  <si>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Информация о долговых обяхательствах  Пудожского муниципального района по состоянию на 1 февраля 2019года</t>
  </si>
  <si>
    <t>Информация о долговых обязательствах Пудожского городского поселения на 1 февраля 2019года.</t>
  </si>
  <si>
    <t>Информация о долговых обязательствах  Шальского сельского поселения на 1 февраля 2019года</t>
  </si>
  <si>
    <t>Информация о долговых обяхательствах Красноборского сельского поселения на 1 февраля 2019года.</t>
  </si>
  <si>
    <t>Информация о долговых обяхательствах Авдеевского сельского поселения на 1 февраля 2019года.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</si>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</sst>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topLeftCell="A16" zoomScale="60" zoomScaleNormal="100" workbookViewId="0">
      <selection activeCell="A41" sqref="A41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92" t="s">
        <v>10</v>
      </c>
      <c r="R1" s="92"/>
    </row>
    <row r="2" spans="1:18" ht="26.25" customHeight="1">
      <c r="Q2" s="92"/>
      <c r="R2" s="92"/>
    </row>
    <row r="3" spans="1:18" ht="21.75" customHeight="1">
      <c r="A3" s="93" t="s">
        <v>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4"/>
      <c r="F7" s="94"/>
      <c r="G7" s="94"/>
      <c r="H7" s="94"/>
      <c r="I7" s="94"/>
      <c r="J7" s="94"/>
      <c r="K7" s="94"/>
      <c r="L7" s="94"/>
      <c r="M7" s="9"/>
      <c r="N7" s="9"/>
    </row>
    <row r="8" spans="1:18" ht="5.25" customHeight="1"/>
    <row r="9" spans="1:18" ht="15" customHeight="1"/>
    <row r="10" spans="1:18" ht="36.75" customHeight="1">
      <c r="A10" s="95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98" t="s">
        <v>22</v>
      </c>
      <c r="N10" s="99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9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0" t="s">
        <v>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v>1544000</v>
      </c>
      <c r="M17" s="47">
        <f t="shared" ref="M17:M23" si="0">H17+J17-L17</f>
        <v>9266000</v>
      </c>
      <c r="N17" s="49"/>
      <c r="O17" s="48">
        <v>0</v>
      </c>
      <c r="P17" s="48">
        <v>22622.12</v>
      </c>
      <c r="Q17" s="48">
        <v>0</v>
      </c>
      <c r="R17" s="49">
        <f t="shared" ref="R17:R23" si="1">O17+P17-Q17</f>
        <v>22622.12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v>450000</v>
      </c>
      <c r="M19" s="47">
        <f t="shared" si="0"/>
        <v>4550000</v>
      </c>
      <c r="N19" s="49"/>
      <c r="O19" s="48">
        <v>0</v>
      </c>
      <c r="P19" s="48">
        <v>10650.45</v>
      </c>
      <c r="Q19" s="48">
        <v>0</v>
      </c>
      <c r="R19" s="49">
        <f t="shared" si="1"/>
        <v>10650.45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v>151000</v>
      </c>
      <c r="M20" s="47">
        <f t="shared" si="0"/>
        <v>1661000</v>
      </c>
      <c r="N20" s="49"/>
      <c r="O20" s="48">
        <v>0</v>
      </c>
      <c r="P20" s="48">
        <v>3868.27</v>
      </c>
      <c r="Q20" s="48">
        <v>0</v>
      </c>
      <c r="R20" s="49">
        <f t="shared" si="1"/>
        <v>3868.27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/>
      <c r="M21" s="47">
        <f t="shared" si="0"/>
        <v>7747000</v>
      </c>
      <c r="N21" s="28"/>
      <c r="O21" s="28">
        <v>0</v>
      </c>
      <c r="P21" s="48">
        <v>0</v>
      </c>
      <c r="Q21" s="48">
        <v>0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v>60000</v>
      </c>
      <c r="M22" s="47">
        <f t="shared" si="0"/>
        <v>1080000</v>
      </c>
      <c r="N22" s="28"/>
      <c r="O22" s="28">
        <v>0</v>
      </c>
      <c r="P22" s="48">
        <v>0</v>
      </c>
      <c r="Q22" s="48">
        <v>0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/>
      <c r="M23" s="47">
        <f t="shared" si="0"/>
        <v>5470000</v>
      </c>
      <c r="N23" s="28"/>
      <c r="O23" s="28">
        <v>0</v>
      </c>
      <c r="P23" s="48">
        <v>0</v>
      </c>
      <c r="Q23" s="28">
        <v>0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2205000</v>
      </c>
      <c r="M25" s="28">
        <f t="shared" si="2"/>
        <v>29774000</v>
      </c>
      <c r="N25" s="28">
        <f t="shared" si="2"/>
        <v>0</v>
      </c>
      <c r="O25" s="28">
        <f t="shared" si="2"/>
        <v>0</v>
      </c>
      <c r="P25" s="28">
        <f t="shared" si="2"/>
        <v>37140.839999999997</v>
      </c>
      <c r="Q25" s="28">
        <f t="shared" si="2"/>
        <v>0</v>
      </c>
      <c r="R25" s="28">
        <f t="shared" si="2"/>
        <v>37140.839999999997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0" t="s">
        <v>20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v>68330.45</v>
      </c>
      <c r="Q28" s="48">
        <v>68330.45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76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v>108287.67</v>
      </c>
      <c r="Q30" s="48">
        <v>108287.67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v>140136.99</v>
      </c>
      <c r="Q31" s="48">
        <v>140136.99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334662.07</v>
      </c>
      <c r="Q32" s="44">
        <f>Q28+Q29+Q30+Q31</f>
        <v>334662.07</v>
      </c>
      <c r="R32" s="49">
        <f>O32+P32-Q32</f>
        <v>0</v>
      </c>
    </row>
    <row r="33" spans="1:18" s="3" customFormat="1" ht="0.75" customHeight="1">
      <c r="A33" s="100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3962000</v>
      </c>
      <c r="M35" s="87">
        <f t="shared" si="5"/>
        <v>72674000</v>
      </c>
      <c r="N35" s="44">
        <f t="shared" si="5"/>
        <v>0</v>
      </c>
      <c r="O35" s="44">
        <f t="shared" si="5"/>
        <v>0</v>
      </c>
      <c r="P35" s="44">
        <f t="shared" si="5"/>
        <v>371802.91000000003</v>
      </c>
      <c r="Q35" s="44">
        <f t="shared" si="5"/>
        <v>334662.07</v>
      </c>
      <c r="R35" s="44">
        <f t="shared" si="5"/>
        <v>37140.839999999997</v>
      </c>
    </row>
    <row r="36" spans="1:18" s="19" customFormat="1" ht="33" hidden="1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77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1" zoomScale="60" zoomScaleNormal="100" workbookViewId="0">
      <selection activeCell="A32" sqref="A32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</f>
        <v>1118.0899999999999</v>
      </c>
      <c r="Q15" s="48"/>
      <c r="R15" s="49">
        <f>O15+P15-Q15</f>
        <v>14913.57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</f>
        <v>3047.94</v>
      </c>
      <c r="Q16" s="48"/>
      <c r="R16" s="49">
        <f>O16+P16-Q16</f>
        <v>41090.090000000004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</f>
        <v>3855.5</v>
      </c>
      <c r="Q17" s="48"/>
      <c r="R17" s="49">
        <f>O17+P17-Q17</f>
        <v>8565.1899999999987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/>
      <c r="O18" s="48">
        <v>38625.760000000002</v>
      </c>
      <c r="P18" s="48">
        <f>3104.6+220.1+16.58</f>
        <v>3341.2799999999997</v>
      </c>
      <c r="Q18" s="48"/>
      <c r="R18" s="49">
        <f>O18+P18-Q18</f>
        <v>41967.040000000001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2830000</v>
      </c>
      <c r="O19" s="44">
        <f t="shared" si="0"/>
        <v>95173.080000000016</v>
      </c>
      <c r="P19" s="44">
        <f t="shared" si="0"/>
        <v>11362.81</v>
      </c>
      <c r="Q19" s="44">
        <f t="shared" si="0"/>
        <v>0</v>
      </c>
      <c r="R19" s="44">
        <f t="shared" si="0"/>
        <v>106535.89000000001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2830000</v>
      </c>
      <c r="O26" s="91">
        <f t="shared" si="1"/>
        <v>95173.080000000016</v>
      </c>
      <c r="P26" s="91">
        <f t="shared" si="1"/>
        <v>11362.81</v>
      </c>
      <c r="Q26" s="91">
        <f t="shared" si="1"/>
        <v>0</v>
      </c>
      <c r="R26" s="91">
        <f t="shared" si="1"/>
        <v>106535.89000000001</v>
      </c>
      <c r="S26" s="3"/>
      <c r="T26" s="3"/>
    </row>
    <row r="27" spans="1:20" ht="34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0" t="s">
        <v>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0" t="s">
        <v>21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A29" sqref="A2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v>0</v>
      </c>
      <c r="M15" s="47">
        <f>H15+J15-L15</f>
        <v>204000</v>
      </c>
      <c r="N15" s="41"/>
      <c r="O15" s="70">
        <v>863.11</v>
      </c>
      <c r="P15" s="70">
        <f>447.59+2.39+68.07</f>
        <v>518.04999999999995</v>
      </c>
      <c r="Q15" s="70">
        <f>476.47+2.66</f>
        <v>479.13000000000005</v>
      </c>
      <c r="R15" s="49">
        <f>O15+P15-Q15</f>
        <v>902.02999999999975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v>0</v>
      </c>
      <c r="M16" s="47">
        <f>H16+J16-L16</f>
        <v>216000</v>
      </c>
      <c r="N16" s="28"/>
      <c r="O16" s="70">
        <v>1492.43</v>
      </c>
      <c r="P16" s="70">
        <f>458.63+2.49+72.08</f>
        <v>533.20000000000005</v>
      </c>
      <c r="Q16" s="70">
        <f>2.82+504.49</f>
        <v>507.31</v>
      </c>
      <c r="R16" s="49">
        <f>O16+P16-Q16</f>
        <v>1518.3200000000002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420000</v>
      </c>
      <c r="N17" s="44">
        <f t="shared" si="0"/>
        <v>0</v>
      </c>
      <c r="O17" s="44">
        <f t="shared" si="0"/>
        <v>2355.54</v>
      </c>
      <c r="P17" s="44">
        <f t="shared" si="0"/>
        <v>1051.25</v>
      </c>
      <c r="Q17" s="44">
        <f t="shared" si="0"/>
        <v>986.44</v>
      </c>
      <c r="R17" s="44">
        <f t="shared" si="0"/>
        <v>2420.35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420000</v>
      </c>
      <c r="N23" s="91">
        <f t="shared" si="1"/>
        <v>0</v>
      </c>
      <c r="O23" s="91">
        <f t="shared" si="1"/>
        <v>2355.54</v>
      </c>
      <c r="P23" s="91">
        <f t="shared" si="1"/>
        <v>1051.25</v>
      </c>
      <c r="Q23" s="91">
        <f t="shared" si="1"/>
        <v>986.44</v>
      </c>
      <c r="R23" s="91">
        <f t="shared" si="1"/>
        <v>2420.35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80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A31" sqref="A31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9" bestFit="1" customWidth="1"/>
  </cols>
  <sheetData>
    <row r="1" spans="1:18" ht="18.75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0" t="s">
        <v>20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v>16739.13</v>
      </c>
      <c r="Q21" s="48">
        <v>0</v>
      </c>
      <c r="R21" s="34">
        <f>O21+P21-Q21</f>
        <v>16739.13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0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16739.13</v>
      </c>
      <c r="Q25" s="91">
        <f t="shared" si="1"/>
        <v>0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80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Normal="100" workbookViewId="0">
      <selection activeCell="A29" sqref="A29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</f>
        <v>1952.51</v>
      </c>
      <c r="Q16" s="70">
        <v>0</v>
      </c>
      <c r="R16" s="49">
        <f>O16+P16-Q16</f>
        <v>10652.4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1952.51</v>
      </c>
      <c r="Q17" s="44">
        <f t="shared" si="0"/>
        <v>0</v>
      </c>
      <c r="R17" s="44">
        <f t="shared" si="0"/>
        <v>10652.4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1952.51</v>
      </c>
      <c r="Q23" s="87">
        <f t="shared" si="1"/>
        <v>0</v>
      </c>
      <c r="R23" s="87">
        <f t="shared" si="1"/>
        <v>10652.4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81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4" zoomScaleNormal="100" workbookViewId="0">
      <selection activeCell="M22" sqref="M22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0</v>
      </c>
      <c r="M15" s="44">
        <f>Шала!M19+Кривцы!M18+Авдеево!M23+Красноборский!M23</f>
        <v>6267500</v>
      </c>
      <c r="N15" s="44">
        <f>Шала!N19+Кривцы!N18+Авдеево!N23+Красноборский!N23</f>
        <v>2830000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14366.57</v>
      </c>
      <c r="Q15" s="44">
        <f>Шала!Q19+Кривцы!Q18+Авдеево!Q23+Красноборский!Q23</f>
        <v>986.44</v>
      </c>
      <c r="R15" s="44">
        <f>Шала!R19+Кривцы!R18+Авдеево!R23+Красноборский!R23</f>
        <v>119608.64000000001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15377.54</v>
      </c>
      <c r="Q19" s="44">
        <f t="shared" si="0"/>
        <v>15377.54</v>
      </c>
      <c r="R19" s="44">
        <f t="shared" si="0"/>
        <v>0</v>
      </c>
      <c r="S19" s="3"/>
      <c r="T19" s="3"/>
    </row>
    <row r="20" spans="1:20" ht="1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0</v>
      </c>
      <c r="M22" s="87">
        <f t="shared" si="1"/>
        <v>8267500</v>
      </c>
      <c r="N22" s="87">
        <f t="shared" si="1"/>
        <v>2830000</v>
      </c>
      <c r="O22" s="87">
        <f t="shared" si="1"/>
        <v>106228.51000000001</v>
      </c>
      <c r="P22" s="87">
        <f t="shared" si="1"/>
        <v>29744.11</v>
      </c>
      <c r="Q22" s="87">
        <f t="shared" si="1"/>
        <v>16363.980000000001</v>
      </c>
      <c r="R22" s="87">
        <f t="shared" si="1"/>
        <v>119608.64000000001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A10" workbookViewId="0">
      <selection activeCell="M19" sqref="M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2205000</v>
      </c>
      <c r="M15" s="44">
        <f>Шала!M19+Кривцы!M18+Авдеево!M23+Красноборский!M23+район!M25</f>
        <v>36041500</v>
      </c>
      <c r="N15" s="44">
        <f>Шала!N19+Кривцы!N18+Авдеево!N23+Красноборский!N23+район!N25</f>
        <v>2830000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51507.409999999996</v>
      </c>
      <c r="Q15" s="44">
        <f>Шала!Q19+Кривцы!Q18+Авдеево!Q23+Красноборский!Q23+район!Q25</f>
        <v>986.44</v>
      </c>
      <c r="R15" s="44">
        <f>Шала!R19+Кривцы!R18+Авдеево!R23+Красноборский!R23+район!R25</f>
        <v>156749.48000000001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f>Город!P21</f>
        <v>16739.13</v>
      </c>
      <c r="Q18" s="48">
        <f>Город!Q21</f>
        <v>0</v>
      </c>
      <c r="R18" s="34">
        <f>O18+P18-Q18</f>
        <v>16739.13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351401.2</v>
      </c>
      <c r="Q19" s="44">
        <f>Q18+район!Q32</f>
        <v>334662.07</v>
      </c>
      <c r="R19" s="44">
        <f>R18+район!R32</f>
        <v>16739.13</v>
      </c>
    </row>
    <row r="20" spans="1:18" ht="14.2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3962000</v>
      </c>
      <c r="M22" s="44">
        <f t="shared" si="0"/>
        <v>80941500</v>
      </c>
      <c r="N22" s="44">
        <f t="shared" si="0"/>
        <v>2830000</v>
      </c>
      <c r="O22" s="44">
        <f t="shared" si="0"/>
        <v>106228.51000000001</v>
      </c>
      <c r="P22" s="44">
        <f t="shared" si="0"/>
        <v>402908.61</v>
      </c>
      <c r="Q22" s="44">
        <f t="shared" si="0"/>
        <v>335648.51</v>
      </c>
      <c r="R22" s="44">
        <f t="shared" si="0"/>
        <v>173488.61000000002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2019-02-21T11:54:27Z</cp:lastPrinted>
  <dcterms:created xsi:type="dcterms:W3CDTF">2006-06-05T06:40:26Z</dcterms:created>
  <dcterms:modified xsi:type="dcterms:W3CDTF">2019-02-21T13:37:42Z</dcterms:modified>
</cp:coreProperties>
</file>