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2">Лист3!$A$1:$Q$37</definedName>
    <definedName name="_xlnm.Print_Area" localSheetId="3">Лист4!$A$1:$Q$43</definedName>
    <definedName name="_xlnm.Print_Area" localSheetId="4">Лист5!$A$1:$Q$38</definedName>
    <definedName name="_xlnm.Print_Area" localSheetId="5">Лист6!$A$1:$Q$44</definedName>
  </definedNames>
  <calcPr calcId="124519"/>
</workbook>
</file>

<file path=xl/calcChain.xml><?xml version="1.0" encoding="utf-8"?>
<calcChain xmlns="http://schemas.openxmlformats.org/spreadsheetml/2006/main">
  <c r="P16" i="3"/>
  <c r="H19" i="6" l="1"/>
  <c r="M28" i="5"/>
  <c r="J18"/>
  <c r="L18"/>
  <c r="M18"/>
  <c r="N18"/>
  <c r="O18"/>
  <c r="E18"/>
  <c r="H19" i="3"/>
  <c r="I19"/>
  <c r="J19"/>
  <c r="L19"/>
  <c r="M19"/>
  <c r="N19"/>
  <c r="O19"/>
  <c r="E19"/>
  <c r="K18" i="2"/>
  <c r="N19"/>
  <c r="O19"/>
  <c r="M19"/>
  <c r="H19"/>
  <c r="I19"/>
  <c r="J19"/>
  <c r="E19"/>
  <c r="H28" i="1"/>
  <c r="M28"/>
  <c r="L38"/>
  <c r="M38"/>
  <c r="N38"/>
  <c r="O38"/>
  <c r="F38"/>
  <c r="G38"/>
  <c r="H38"/>
  <c r="I38"/>
  <c r="J38"/>
  <c r="E38"/>
  <c r="N28" l="1"/>
  <c r="P17" i="6"/>
  <c r="Q17" s="1"/>
  <c r="P15" i="5"/>
  <c r="P18" s="1"/>
  <c r="K15"/>
  <c r="P16" i="4"/>
  <c r="K16"/>
  <c r="K16" i="3"/>
  <c r="K19" s="1"/>
  <c r="P18" i="2"/>
  <c r="Q15" i="5" l="1"/>
  <c r="Q18" s="1"/>
  <c r="K18"/>
  <c r="Q16" i="4"/>
  <c r="Q16" i="3"/>
  <c r="Q19" s="1"/>
  <c r="P19"/>
  <c r="P27" i="1"/>
  <c r="K27"/>
  <c r="I28"/>
  <c r="E28"/>
  <c r="Q27" l="1"/>
  <c r="O28" l="1"/>
  <c r="P37"/>
  <c r="K37" l="1"/>
  <c r="Q37" s="1"/>
  <c r="P26" l="1"/>
  <c r="P16" i="6"/>
  <c r="Q16" s="1"/>
  <c r="K26" i="1" l="1"/>
  <c r="Q26" s="1"/>
  <c r="K36" l="1"/>
  <c r="P36" l="1"/>
  <c r="Q36" s="1"/>
  <c r="P15" i="6"/>
  <c r="P19" s="1"/>
  <c r="P29" s="1"/>
  <c r="J19"/>
  <c r="P34" i="1"/>
  <c r="P25"/>
  <c r="K22"/>
  <c r="P35"/>
  <c r="N19" i="6"/>
  <c r="N29" s="1"/>
  <c r="P15" i="4"/>
  <c r="I42" i="1"/>
  <c r="K25"/>
  <c r="P19" i="2"/>
  <c r="O29"/>
  <c r="K15" i="6"/>
  <c r="K18"/>
  <c r="E19"/>
  <c r="I19"/>
  <c r="I29" s="1"/>
  <c r="E25"/>
  <c r="H25"/>
  <c r="I25"/>
  <c r="J25"/>
  <c r="K25"/>
  <c r="M25"/>
  <c r="N25"/>
  <c r="O25"/>
  <c r="P25"/>
  <c r="Q25"/>
  <c r="K17" i="5"/>
  <c r="E24"/>
  <c r="H24"/>
  <c r="I24"/>
  <c r="J24"/>
  <c r="K24"/>
  <c r="M24"/>
  <c r="N24"/>
  <c r="O24"/>
  <c r="P24"/>
  <c r="Q24"/>
  <c r="H28"/>
  <c r="K15" i="4"/>
  <c r="K19" s="1"/>
  <c r="K29" s="1"/>
  <c r="K18"/>
  <c r="E19"/>
  <c r="H19"/>
  <c r="H29" s="1"/>
  <c r="I19"/>
  <c r="I29" s="1"/>
  <c r="J19"/>
  <c r="J29" s="1"/>
  <c r="E25"/>
  <c r="H25"/>
  <c r="I25"/>
  <c r="J25"/>
  <c r="K25"/>
  <c r="M25"/>
  <c r="N25"/>
  <c r="O25"/>
  <c r="P25"/>
  <c r="Q25"/>
  <c r="K29" i="3"/>
  <c r="K18"/>
  <c r="I29"/>
  <c r="J29"/>
  <c r="E25"/>
  <c r="H25"/>
  <c r="I25"/>
  <c r="J25"/>
  <c r="K25"/>
  <c r="M25"/>
  <c r="N25"/>
  <c r="O25"/>
  <c r="P25"/>
  <c r="Q25"/>
  <c r="H29"/>
  <c r="K16" i="2"/>
  <c r="K17"/>
  <c r="Q18"/>
  <c r="H29"/>
  <c r="I29"/>
  <c r="E25"/>
  <c r="H25"/>
  <c r="I25"/>
  <c r="J25"/>
  <c r="K25"/>
  <c r="M25"/>
  <c r="N25"/>
  <c r="O25"/>
  <c r="P25"/>
  <c r="Q25"/>
  <c r="J29"/>
  <c r="K16" i="1"/>
  <c r="P16"/>
  <c r="K19"/>
  <c r="P19"/>
  <c r="K20"/>
  <c r="K21"/>
  <c r="P21"/>
  <c r="K23"/>
  <c r="K24"/>
  <c r="K31"/>
  <c r="P31"/>
  <c r="K32"/>
  <c r="P32"/>
  <c r="K35"/>
  <c r="N28" i="5"/>
  <c r="N19" i="4"/>
  <c r="N29" s="1"/>
  <c r="N29" i="2"/>
  <c r="P16"/>
  <c r="O19" i="4"/>
  <c r="O29" s="1"/>
  <c r="O19" i="6"/>
  <c r="O29" s="1"/>
  <c r="O28" i="5"/>
  <c r="K19" i="6" l="1"/>
  <c r="K29" s="1"/>
  <c r="Q15"/>
  <c r="Q19" s="1"/>
  <c r="I28" i="5"/>
  <c r="Q15" i="4"/>
  <c r="N29" i="3"/>
  <c r="O29"/>
  <c r="K19" i="2"/>
  <c r="K29" s="1"/>
  <c r="Q16"/>
  <c r="Q17"/>
  <c r="P38" i="1"/>
  <c r="Q19"/>
  <c r="H42"/>
  <c r="K28"/>
  <c r="Q21"/>
  <c r="Q16"/>
  <c r="Q31"/>
  <c r="K28" i="5"/>
  <c r="P29" i="4"/>
  <c r="H29" i="6"/>
  <c r="J29"/>
  <c r="P29" i="2"/>
  <c r="Q32" i="1"/>
  <c r="Q25"/>
  <c r="P19" i="4"/>
  <c r="Q19" s="1"/>
  <c r="Q29" s="1"/>
  <c r="P28" i="5"/>
  <c r="J28"/>
  <c r="P24" i="1"/>
  <c r="Q24" s="1"/>
  <c r="P23"/>
  <c r="Q23" s="1"/>
  <c r="O42"/>
  <c r="P22"/>
  <c r="Q22" s="1"/>
  <c r="P20"/>
  <c r="J28"/>
  <c r="J42" s="1"/>
  <c r="P29" i="3"/>
  <c r="Q29"/>
  <c r="K34" i="1"/>
  <c r="K38" s="1"/>
  <c r="Q35"/>
  <c r="Q19" i="2" l="1"/>
  <c r="Q29" s="1"/>
  <c r="P28" i="1"/>
  <c r="Q20"/>
  <c r="Q29" i="6"/>
  <c r="Q34" i="1"/>
  <c r="Q38" s="1"/>
  <c r="K42"/>
  <c r="Q28" i="5"/>
  <c r="N42" i="1"/>
  <c r="P42" l="1"/>
  <c r="Q28"/>
  <c r="Q42" s="1"/>
</calcChain>
</file>

<file path=xl/sharedStrings.xml><?xml version="1.0" encoding="utf-8"?>
<sst xmlns="http://schemas.openxmlformats.org/spreadsheetml/2006/main" count="276" uniqueCount="86">
  <si>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</si>
  <si>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</si>
  <si>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</si>
  <si>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</si>
  <si>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</si>
  <si>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</si>
  <si>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</si>
  <si>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</si>
  <si>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</si>
  <si>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</si>
  <si>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</si>
  <si>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</si>
  <si>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</si>
  <si>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</si>
  <si>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</si>
  <si>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</si>
  <si>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</si>
  <si>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</si>
  <si>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</si>
  <si>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</si>
  <si>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</si>
  <si>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</si>
  <si>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</si>
  <si>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</si>
  <si>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</si>
  <si>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</si>
  <si>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</si>
  <si>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</si>
  <si>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</si>
  <si>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</si>
  <si>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</si>
  <si>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</si>
  <si>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</si>
  <si>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 8628-1-101410-01677 от 28.10.2010</t>
  </si>
  <si>
    <t>27.10.2011.</t>
  </si>
  <si>
    <t>Договор  N13-1 от 23.11.10</t>
  </si>
  <si>
    <t>Коммерческий кредит</t>
  </si>
  <si>
    <t>Договор  N13-1 от 26.08.11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</si>
  <si>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</si>
  <si>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</si>
  <si>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</si>
  <si>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</si>
  <si>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 8628-1-100712-01677 от 08.08.2012</t>
  </si>
  <si>
    <t>Договор  N13-2 /12от  19.10.2012</t>
  </si>
  <si>
    <t>Договор  N 8628-1-100812-01677 от 20.12.2012</t>
  </si>
  <si>
    <t>Договор №2 от 24.12.2012</t>
  </si>
  <si>
    <t>Муниципальная долговая книга Пяльмского поселения</t>
  </si>
  <si>
    <t>Договор №1 от 24.12.2012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</si>
  <si>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</si>
  <si>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</si>
  <si>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</si>
  <si>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</si>
  <si>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№1 -АПМР от 25.01.2013</t>
  </si>
  <si>
    <t>Договор №2 от 19.04.2013</t>
  </si>
  <si>
    <t>Договор  N13-1/13 от  10.06.2013</t>
  </si>
  <si>
    <t>Муниципальный контракт N0106300008413000010-0226286 от 25.07.2013г.</t>
  </si>
  <si>
    <t>ОАО "СМП Банк"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</si>
  <si>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</si>
  <si>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</si>
  <si>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</si>
  <si>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</si>
  <si>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</si>
  <si>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</si>
  <si>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</si>
  <si>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</si>
  <si>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</si>
  <si>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</si>
  <si>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</si>
  <si>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</si>
  <si>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</si>
  <si>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</si>
  <si>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</si>
  <si>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</si>
  <si>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</si>
  <si>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</si>
  <si>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</si>
  <si>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</si>
  <si>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>по состоянию на 01  февраля 2014 года</t>
  </si>
  <si>
    <t>по состоянию на 01февраля  2014 года</t>
  </si>
  <si>
    <t>по состоянию на 01 февраля  2014 года</t>
  </si>
  <si>
    <t xml:space="preserve"> руководителя финансового управления                                                                           Т.И.Черная</t>
  </si>
  <si>
    <t>И.о руководителя финансового управления                                                                              Т И Черная</t>
  </si>
  <si>
    <t>И.о руководителя финансового управления                                                                                  Т И Черная</t>
  </si>
  <si>
    <t>И.о руководителя финансового управления                                                                                Т И Черная</t>
  </si>
  <si>
    <t>И.о. руководителя финансового управления                                                                       Т И Черная</t>
  </si>
  <si>
    <t>И.о руководителя финансового управления                                                                                    Т И Черная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</si>
</sst>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5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3" fillId="0" borderId="12" xfId="0" applyFont="1" applyBorder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2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topLeftCell="A31" zoomScaleNormal="75" workbookViewId="0">
      <selection activeCell="B49" sqref="B49"/>
    </sheetView>
  </sheetViews>
  <sheetFormatPr defaultRowHeight="12.75"/>
  <cols>
    <col min="1" max="1" width="3.7109375" style="1" customWidth="1"/>
    <col min="2" max="2" width="15.7109375" style="11" customWidth="1"/>
    <col min="3" max="3" width="24.5703125" style="5" customWidth="1"/>
    <col min="4" max="4" width="14.140625" style="5" customWidth="1"/>
    <col min="5" max="5" width="12.28515625" style="10" customWidth="1"/>
    <col min="6" max="6" width="11.85546875" style="13" customWidth="1"/>
    <col min="7" max="7" width="4.28515625" style="13" customWidth="1"/>
    <col min="8" max="8" width="13.5703125" style="1" customWidth="1"/>
    <col min="9" max="9" width="15.85546875" style="1" customWidth="1"/>
    <col min="10" max="10" width="13.28515625" style="1" customWidth="1"/>
    <col min="11" max="11" width="13.85546875" style="1" customWidth="1"/>
    <col min="12" max="12" width="9" style="1" customWidth="1"/>
    <col min="13" max="13" width="13.140625" style="1" customWidth="1"/>
    <col min="14" max="14" width="14.5703125" style="1" customWidth="1"/>
    <col min="15" max="15" width="15.28515625" style="1" customWidth="1"/>
    <col min="16" max="16" width="11.28515625" style="1" customWidth="1"/>
    <col min="17" max="17" width="14.42578125" style="1" customWidth="1"/>
    <col min="18" max="16384" width="9.140625" style="1"/>
  </cols>
  <sheetData>
    <row r="1" spans="1:17" ht="11.25" customHeight="1">
      <c r="L1" s="202" t="s">
        <v>23</v>
      </c>
      <c r="M1" s="200"/>
      <c r="N1" s="200"/>
      <c r="O1" s="200"/>
      <c r="P1" s="200"/>
      <c r="Q1" s="200"/>
    </row>
    <row r="2" spans="1:17" ht="26.25" hidden="1" customHeight="1">
      <c r="L2" s="200"/>
      <c r="M2" s="200"/>
      <c r="N2" s="200"/>
      <c r="O2" s="200"/>
      <c r="P2" s="200"/>
      <c r="Q2" s="200"/>
    </row>
    <row r="3" spans="1:17" ht="21" customHeight="1">
      <c r="A3" s="217" t="s">
        <v>25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  <c r="P3" s="219"/>
      <c r="Q3" s="219"/>
    </row>
    <row r="4" spans="1:17" ht="16.5" customHeight="1">
      <c r="B4" s="2"/>
      <c r="C4" s="2"/>
      <c r="D4" s="211" t="s">
        <v>77</v>
      </c>
      <c r="E4" s="212"/>
      <c r="F4" s="212"/>
      <c r="G4" s="212"/>
      <c r="H4" s="212"/>
      <c r="I4" s="212"/>
      <c r="J4" s="212"/>
      <c r="K4" s="212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09" t="s">
        <v>22</v>
      </c>
      <c r="O5" s="209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13"/>
      <c r="G7" s="213"/>
      <c r="H7" s="213"/>
      <c r="I7" s="213"/>
      <c r="J7" s="213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94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03" t="s">
        <v>19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7.25" customHeight="1">
      <c r="A15" s="214" t="s">
        <v>20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35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27" si="0">K19+P19</f>
        <v>0</v>
      </c>
    </row>
    <row r="20" spans="1:17" s="3" customFormat="1" ht="41.25" customHeight="1">
      <c r="A20" s="28"/>
      <c r="B20" s="62" t="s">
        <v>24</v>
      </c>
      <c r="C20" s="30" t="s">
        <v>37</v>
      </c>
      <c r="D20" s="31" t="s">
        <v>26</v>
      </c>
      <c r="E20" s="47">
        <v>5000000</v>
      </c>
      <c r="F20" s="48">
        <v>41845</v>
      </c>
      <c r="G20" s="51"/>
      <c r="H20" s="36">
        <v>1031000</v>
      </c>
      <c r="I20" s="36"/>
      <c r="J20" s="36">
        <v>147000</v>
      </c>
      <c r="K20" s="36">
        <f t="shared" ref="K20:K27" si="1">H20+I20-J20</f>
        <v>884000</v>
      </c>
      <c r="L20" s="192">
        <v>4.125</v>
      </c>
      <c r="M20" s="50">
        <v>3750.18</v>
      </c>
      <c r="N20" s="50">
        <v>2241.89</v>
      </c>
      <c r="O20" s="50">
        <v>3750.18</v>
      </c>
      <c r="P20" s="50">
        <f t="shared" ref="P20:P27" si="2">N20-O20+M20</f>
        <v>2241.89</v>
      </c>
      <c r="Q20" s="50">
        <f t="shared" si="0"/>
        <v>886241.89</v>
      </c>
    </row>
    <row r="21" spans="1:17" s="3" customFormat="1" ht="15.75" hidden="1" customHeight="1">
      <c r="A21" s="61"/>
      <c r="B21" s="62"/>
      <c r="C21" s="30"/>
      <c r="D21" s="31"/>
      <c r="E21" s="47"/>
      <c r="F21" s="48"/>
      <c r="G21" s="51"/>
      <c r="H21" s="36"/>
      <c r="I21" s="36"/>
      <c r="J21" s="36"/>
      <c r="K21" s="36">
        <f t="shared" si="1"/>
        <v>0</v>
      </c>
      <c r="L21" s="52"/>
      <c r="M21" s="50"/>
      <c r="N21" s="50"/>
      <c r="O21" s="50"/>
      <c r="P21" s="50">
        <f t="shared" si="2"/>
        <v>0</v>
      </c>
      <c r="Q21" s="50">
        <f t="shared" si="0"/>
        <v>0</v>
      </c>
    </row>
    <row r="22" spans="1:17" s="3" customFormat="1" ht="45.75" customHeight="1">
      <c r="A22" s="61"/>
      <c r="B22" s="62" t="s">
        <v>24</v>
      </c>
      <c r="C22" s="30" t="s">
        <v>41</v>
      </c>
      <c r="D22" s="31" t="s">
        <v>26</v>
      </c>
      <c r="E22" s="47">
        <v>7000000</v>
      </c>
      <c r="F22" s="48">
        <v>42148</v>
      </c>
      <c r="G22" s="51"/>
      <c r="H22" s="36">
        <v>3608000</v>
      </c>
      <c r="I22" s="36"/>
      <c r="J22" s="36">
        <v>212000</v>
      </c>
      <c r="K22" s="36">
        <f t="shared" si="1"/>
        <v>3396000</v>
      </c>
      <c r="L22" s="192">
        <v>4.125</v>
      </c>
      <c r="M22" s="50">
        <v>12835.97</v>
      </c>
      <c r="N22" s="50">
        <v>8187.32</v>
      </c>
      <c r="O22" s="50">
        <v>12835.97</v>
      </c>
      <c r="P22" s="50">
        <f t="shared" si="2"/>
        <v>8187.32</v>
      </c>
      <c r="Q22" s="50">
        <f t="shared" si="0"/>
        <v>3404187.32</v>
      </c>
    </row>
    <row r="23" spans="1:17" s="3" customFormat="1" ht="36.75" customHeight="1">
      <c r="A23" s="61"/>
      <c r="B23" s="62" t="s">
        <v>24</v>
      </c>
      <c r="C23" s="30" t="s">
        <v>43</v>
      </c>
      <c r="D23" s="31" t="s">
        <v>26</v>
      </c>
      <c r="E23" s="47">
        <v>4000000</v>
      </c>
      <c r="F23" s="48">
        <v>41998</v>
      </c>
      <c r="G23" s="51"/>
      <c r="H23" s="36">
        <v>3001000</v>
      </c>
      <c r="I23" s="36"/>
      <c r="J23" s="36">
        <v>0</v>
      </c>
      <c r="K23" s="36">
        <f t="shared" si="1"/>
        <v>3001000</v>
      </c>
      <c r="L23" s="192">
        <v>4.125</v>
      </c>
      <c r="M23" s="50">
        <v>10516.67</v>
      </c>
      <c r="N23" s="50">
        <v>7009.18</v>
      </c>
      <c r="O23" s="50">
        <v>10516.67</v>
      </c>
      <c r="P23" s="50">
        <f t="shared" si="2"/>
        <v>7009.18</v>
      </c>
      <c r="Q23" s="50">
        <f t="shared" si="0"/>
        <v>3008009.18</v>
      </c>
    </row>
    <row r="24" spans="1:17" s="3" customFormat="1" ht="33.75" customHeight="1">
      <c r="A24" s="61"/>
      <c r="B24" s="62" t="s">
        <v>24</v>
      </c>
      <c r="C24" s="30" t="s">
        <v>49</v>
      </c>
      <c r="D24" s="31" t="s">
        <v>26</v>
      </c>
      <c r="E24" s="47">
        <v>3000000</v>
      </c>
      <c r="F24" s="48">
        <v>42333</v>
      </c>
      <c r="G24" s="51"/>
      <c r="H24" s="36">
        <v>2250000</v>
      </c>
      <c r="I24" s="36"/>
      <c r="J24" s="36">
        <v>0</v>
      </c>
      <c r="K24" s="36">
        <f t="shared" si="1"/>
        <v>2250000</v>
      </c>
      <c r="L24" s="192">
        <v>4.125</v>
      </c>
      <c r="M24" s="50">
        <v>7891.38</v>
      </c>
      <c r="N24" s="50">
        <v>5255.14</v>
      </c>
      <c r="O24" s="50">
        <v>7891.38</v>
      </c>
      <c r="P24" s="50">
        <f t="shared" si="2"/>
        <v>5255.14</v>
      </c>
      <c r="Q24" s="50">
        <f t="shared" si="0"/>
        <v>2255255.14</v>
      </c>
    </row>
    <row r="25" spans="1:17" s="3" customFormat="1" ht="26.25" customHeight="1">
      <c r="A25" s="61"/>
      <c r="B25" s="62" t="s">
        <v>24</v>
      </c>
      <c r="C25" s="30" t="s">
        <v>54</v>
      </c>
      <c r="D25" s="31" t="s">
        <v>26</v>
      </c>
      <c r="E25" s="47">
        <v>2000000</v>
      </c>
      <c r="F25" s="48">
        <v>42333</v>
      </c>
      <c r="G25" s="51"/>
      <c r="H25" s="36">
        <v>2000000</v>
      </c>
      <c r="I25" s="36"/>
      <c r="J25" s="36"/>
      <c r="K25" s="36">
        <f t="shared" si="1"/>
        <v>2000000</v>
      </c>
      <c r="L25" s="192">
        <v>4.125</v>
      </c>
      <c r="M25" s="50">
        <v>7014.56</v>
      </c>
      <c r="N25" s="50">
        <v>4671.2299999999996</v>
      </c>
      <c r="O25" s="50">
        <v>7014.56</v>
      </c>
      <c r="P25" s="50">
        <f t="shared" si="2"/>
        <v>4671.2299999999996</v>
      </c>
      <c r="Q25" s="50">
        <f t="shared" si="0"/>
        <v>2004671.23</v>
      </c>
    </row>
    <row r="26" spans="1:17" s="3" customFormat="1" ht="30.75" customHeight="1">
      <c r="A26" s="61"/>
      <c r="B26" s="62" t="s">
        <v>24</v>
      </c>
      <c r="C26" s="30" t="s">
        <v>57</v>
      </c>
      <c r="D26" s="31" t="s">
        <v>26</v>
      </c>
      <c r="E26" s="47">
        <v>780000</v>
      </c>
      <c r="F26" s="48">
        <v>41876</v>
      </c>
      <c r="G26" s="51"/>
      <c r="H26" s="36">
        <v>780000</v>
      </c>
      <c r="I26" s="36"/>
      <c r="J26" s="36"/>
      <c r="K26" s="36">
        <f t="shared" si="1"/>
        <v>780000</v>
      </c>
      <c r="L26" s="192">
        <v>4.125</v>
      </c>
      <c r="M26" s="50">
        <v>2732.67</v>
      </c>
      <c r="N26" s="50">
        <v>1821.78</v>
      </c>
      <c r="O26" s="50">
        <v>2732.67</v>
      </c>
      <c r="P26" s="50">
        <f t="shared" si="2"/>
        <v>1821.78</v>
      </c>
      <c r="Q26" s="50">
        <f t="shared" si="0"/>
        <v>781821.78</v>
      </c>
    </row>
    <row r="27" spans="1:17" s="3" customFormat="1" ht="30.75" customHeight="1">
      <c r="A27" s="61"/>
      <c r="B27" s="62" t="s">
        <v>24</v>
      </c>
      <c r="C27" s="30" t="s">
        <v>60</v>
      </c>
      <c r="D27" s="31" t="s">
        <v>26</v>
      </c>
      <c r="E27" s="47">
        <v>5000000</v>
      </c>
      <c r="F27" s="48">
        <v>42699</v>
      </c>
      <c r="G27" s="51"/>
      <c r="H27" s="36">
        <v>5000000</v>
      </c>
      <c r="I27" s="36"/>
      <c r="J27" s="36"/>
      <c r="K27" s="36">
        <f t="shared" si="1"/>
        <v>5000000</v>
      </c>
      <c r="L27" s="192">
        <v>4.125</v>
      </c>
      <c r="M27" s="50">
        <v>3955.48</v>
      </c>
      <c r="N27" s="50">
        <v>11678.08</v>
      </c>
      <c r="O27" s="50">
        <v>3955.48</v>
      </c>
      <c r="P27" s="50">
        <f t="shared" si="2"/>
        <v>11678.08</v>
      </c>
      <c r="Q27" s="50">
        <f t="shared" si="0"/>
        <v>5011678.08</v>
      </c>
    </row>
    <row r="28" spans="1:17" s="3" customFormat="1" ht="18.75" customHeight="1">
      <c r="A28" s="44" t="s">
        <v>15</v>
      </c>
      <c r="B28" s="45"/>
      <c r="C28" s="30"/>
      <c r="D28" s="31"/>
      <c r="E28" s="47">
        <f>E16+E18+E19+E20+E21+E22+E23+E24+E25+E26+E27</f>
        <v>26780000</v>
      </c>
      <c r="F28" s="47"/>
      <c r="G28" s="47"/>
      <c r="H28" s="47">
        <f>H20+H22+H23+H24+H25+H26+H27</f>
        <v>17670000</v>
      </c>
      <c r="I28" s="47">
        <f>I16+I18+I19+I20+I21+I17+I22+I23+I24+I25+I26+I27</f>
        <v>0</v>
      </c>
      <c r="J28" s="47">
        <f>J16+J18+J19+J20+J21+J17+J22+J23+J24</f>
        <v>359000</v>
      </c>
      <c r="K28" s="47">
        <f>K20+K22+K23+K24+K25+K26+K27</f>
        <v>17311000</v>
      </c>
      <c r="L28" s="47"/>
      <c r="M28" s="47">
        <f>M20+M21+M17+M22+M23+M24+M25+M26+M27</f>
        <v>48696.909999999996</v>
      </c>
      <c r="N28" s="47">
        <f>N20+N22+N23+N24+N25+N26+N27</f>
        <v>40864.619999999995</v>
      </c>
      <c r="O28" s="47">
        <f>O20+O22+O23+O24+O25+O26+O27</f>
        <v>48696.909999999996</v>
      </c>
      <c r="P28" s="47">
        <f>P16+P18+P19+P20+P21+P17+P22+P23+P24+P25+P26+P27</f>
        <v>40864.619999999995</v>
      </c>
      <c r="Q28" s="50">
        <f>K28+P28</f>
        <v>17351864.620000001</v>
      </c>
    </row>
    <row r="29" spans="1:17" s="3" customFormat="1" ht="25.5" customHeight="1">
      <c r="A29" s="203" t="s">
        <v>21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Q29" s="40"/>
    </row>
    <row r="30" spans="1:17" s="3" customFormat="1" ht="48.75" hidden="1" customHeight="1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Q30" s="40"/>
    </row>
    <row r="31" spans="1:17" s="3" customFormat="1" ht="0.75" customHeight="1">
      <c r="A31" s="67"/>
      <c r="B31" s="29" t="s">
        <v>36</v>
      </c>
      <c r="C31" s="30" t="s">
        <v>30</v>
      </c>
      <c r="D31" s="31" t="s">
        <v>31</v>
      </c>
      <c r="E31" s="32">
        <v>3200000</v>
      </c>
      <c r="F31" s="48">
        <v>40619</v>
      </c>
      <c r="G31" s="34"/>
      <c r="H31" s="35"/>
      <c r="I31" s="36"/>
      <c r="J31" s="69"/>
      <c r="K31" s="50">
        <f>H31-J31</f>
        <v>0</v>
      </c>
      <c r="L31" s="36">
        <v>16</v>
      </c>
      <c r="M31" s="36"/>
      <c r="N31" s="50"/>
      <c r="O31" s="50"/>
      <c r="P31" s="47">
        <f t="shared" ref="P31:P37" si="3">N31-O31</f>
        <v>0</v>
      </c>
      <c r="Q31" s="50">
        <f t="shared" ref="Q31:Q37" si="4">K31+P31</f>
        <v>0</v>
      </c>
    </row>
    <row r="32" spans="1:17" s="3" customFormat="1" ht="30.75" hidden="1" customHeight="1">
      <c r="A32" s="70"/>
      <c r="B32" s="29" t="s">
        <v>36</v>
      </c>
      <c r="C32" s="30" t="s">
        <v>33</v>
      </c>
      <c r="D32" s="31" t="s">
        <v>31</v>
      </c>
      <c r="E32" s="32">
        <v>1500000</v>
      </c>
      <c r="F32" s="48" t="s">
        <v>34</v>
      </c>
      <c r="G32" s="34"/>
      <c r="H32" s="35"/>
      <c r="I32" s="36"/>
      <c r="J32" s="69"/>
      <c r="K32" s="36">
        <f>H32-J32</f>
        <v>0</v>
      </c>
      <c r="L32" s="36">
        <v>12</v>
      </c>
      <c r="M32" s="36"/>
      <c r="N32" s="50"/>
      <c r="O32" s="50"/>
      <c r="P32" s="47">
        <f t="shared" si="3"/>
        <v>0</v>
      </c>
      <c r="Q32" s="50">
        <f t="shared" si="4"/>
        <v>0</v>
      </c>
    </row>
    <row r="33" spans="1:17" s="3" customFormat="1" ht="31.5" hidden="1" customHeight="1">
      <c r="A33" s="28"/>
      <c r="B33" s="29"/>
      <c r="C33" s="30"/>
      <c r="D33" s="31"/>
      <c r="E33" s="32"/>
      <c r="F33" s="48"/>
      <c r="G33" s="34"/>
      <c r="H33" s="35"/>
      <c r="I33" s="36"/>
      <c r="J33" s="69"/>
      <c r="K33" s="36"/>
      <c r="L33" s="50"/>
      <c r="M33" s="36"/>
      <c r="N33" s="50"/>
      <c r="O33" s="50"/>
      <c r="P33" s="47"/>
      <c r="Q33" s="50"/>
    </row>
    <row r="34" spans="1:17" s="3" customFormat="1" ht="59.25" customHeight="1">
      <c r="A34" s="72"/>
      <c r="B34" s="29" t="s">
        <v>40</v>
      </c>
      <c r="C34" s="30" t="s">
        <v>42</v>
      </c>
      <c r="D34" s="31" t="s">
        <v>31</v>
      </c>
      <c r="E34" s="32">
        <v>5000000</v>
      </c>
      <c r="F34" s="48">
        <v>41858</v>
      </c>
      <c r="G34" s="34"/>
      <c r="H34" s="35">
        <v>1666672</v>
      </c>
      <c r="I34" s="36"/>
      <c r="J34" s="69">
        <v>208333</v>
      </c>
      <c r="K34" s="50">
        <f t="shared" ref="K34:K37" si="5">I34-J34+H34</f>
        <v>1458339</v>
      </c>
      <c r="L34" s="50">
        <v>10</v>
      </c>
      <c r="M34" s="36"/>
      <c r="N34" s="50">
        <v>14155.3</v>
      </c>
      <c r="O34" s="50">
        <v>14155.3</v>
      </c>
      <c r="P34" s="47">
        <f t="shared" si="3"/>
        <v>0</v>
      </c>
      <c r="Q34" s="50">
        <f t="shared" si="4"/>
        <v>1458339</v>
      </c>
    </row>
    <row r="35" spans="1:17" s="3" customFormat="1" ht="59.25" customHeight="1">
      <c r="A35" s="72"/>
      <c r="B35" s="29" t="s">
        <v>40</v>
      </c>
      <c r="C35" s="30" t="s">
        <v>44</v>
      </c>
      <c r="D35" s="31" t="s">
        <v>31</v>
      </c>
      <c r="E35" s="32">
        <v>5000000</v>
      </c>
      <c r="F35" s="48">
        <v>41992</v>
      </c>
      <c r="G35" s="34"/>
      <c r="H35" s="35">
        <v>2500004</v>
      </c>
      <c r="I35" s="36"/>
      <c r="J35" s="69">
        <v>208333</v>
      </c>
      <c r="K35" s="50">
        <f t="shared" si="5"/>
        <v>2291671</v>
      </c>
      <c r="L35" s="50">
        <v>13</v>
      </c>
      <c r="M35" s="36"/>
      <c r="N35" s="50">
        <v>27602.78</v>
      </c>
      <c r="O35" s="50">
        <v>27602.78</v>
      </c>
      <c r="P35" s="47">
        <f t="shared" si="3"/>
        <v>0</v>
      </c>
      <c r="Q35" s="50">
        <f t="shared" si="4"/>
        <v>2291671</v>
      </c>
    </row>
    <row r="36" spans="1:17" s="3" customFormat="1" ht="59.25" customHeight="1">
      <c r="A36" s="72"/>
      <c r="B36" s="29" t="s">
        <v>40</v>
      </c>
      <c r="C36" s="30" t="s">
        <v>55</v>
      </c>
      <c r="D36" s="31" t="s">
        <v>56</v>
      </c>
      <c r="E36" s="32">
        <v>8000000</v>
      </c>
      <c r="F36" s="48">
        <v>41848</v>
      </c>
      <c r="G36" s="34"/>
      <c r="H36" s="35">
        <v>4665000</v>
      </c>
      <c r="I36" s="36"/>
      <c r="J36" s="69">
        <v>667000</v>
      </c>
      <c r="K36" s="50">
        <f t="shared" si="5"/>
        <v>3998000</v>
      </c>
      <c r="L36" s="50">
        <v>10.5</v>
      </c>
      <c r="M36" s="36"/>
      <c r="N36" s="50">
        <v>40258.44</v>
      </c>
      <c r="O36" s="50">
        <v>40258.44</v>
      </c>
      <c r="P36" s="47">
        <f t="shared" si="3"/>
        <v>0</v>
      </c>
      <c r="Q36" s="50">
        <f t="shared" si="4"/>
        <v>3998000</v>
      </c>
    </row>
    <row r="37" spans="1:17" s="3" customFormat="1" ht="59.25" customHeight="1">
      <c r="A37" s="72"/>
      <c r="B37" s="29" t="s">
        <v>40</v>
      </c>
      <c r="C37" s="30" t="s">
        <v>59</v>
      </c>
      <c r="D37" s="31" t="s">
        <v>56</v>
      </c>
      <c r="E37" s="32">
        <v>8000000</v>
      </c>
      <c r="F37" s="48">
        <v>42243</v>
      </c>
      <c r="G37" s="34"/>
      <c r="H37" s="35">
        <v>8000000</v>
      </c>
      <c r="I37" s="36"/>
      <c r="J37" s="69"/>
      <c r="K37" s="50">
        <f t="shared" si="5"/>
        <v>8000000</v>
      </c>
      <c r="L37" s="50">
        <v>10.5</v>
      </c>
      <c r="M37" s="36"/>
      <c r="N37" s="50">
        <v>71342.47</v>
      </c>
      <c r="O37" s="50">
        <v>71342.47</v>
      </c>
      <c r="P37" s="47">
        <f t="shared" si="3"/>
        <v>0</v>
      </c>
      <c r="Q37" s="50">
        <f t="shared" si="4"/>
        <v>8000000</v>
      </c>
    </row>
    <row r="38" spans="1:17" s="3" customFormat="1" ht="15" customHeight="1">
      <c r="A38" s="68" t="s">
        <v>15</v>
      </c>
      <c r="B38" s="45"/>
      <c r="C38" s="30"/>
      <c r="D38" s="31"/>
      <c r="E38" s="32">
        <f>E34+E35+E36+E37</f>
        <v>26000000</v>
      </c>
      <c r="F38" s="32">
        <f t="shared" ref="F38:K38" si="6">F34+F35+F36+F37</f>
        <v>167941</v>
      </c>
      <c r="G38" s="32">
        <f t="shared" si="6"/>
        <v>0</v>
      </c>
      <c r="H38" s="32">
        <f t="shared" si="6"/>
        <v>16831676</v>
      </c>
      <c r="I38" s="32">
        <f t="shared" si="6"/>
        <v>0</v>
      </c>
      <c r="J38" s="32">
        <f t="shared" si="6"/>
        <v>1083666</v>
      </c>
      <c r="K38" s="32">
        <f t="shared" si="6"/>
        <v>15748010</v>
      </c>
      <c r="L38" s="32">
        <f t="shared" ref="L38" si="7">L34+L35+L36+L37</f>
        <v>44</v>
      </c>
      <c r="M38" s="32">
        <f t="shared" ref="M38" si="8">M34+M35+M36+M37</f>
        <v>0</v>
      </c>
      <c r="N38" s="32">
        <f t="shared" ref="N38" si="9">N34+N35+N36+N37</f>
        <v>153358.99</v>
      </c>
      <c r="O38" s="32">
        <f t="shared" ref="O38" si="10">O34+O35+O36+O37</f>
        <v>153358.99</v>
      </c>
      <c r="P38" s="32">
        <f t="shared" ref="P38" si="11">P34+P35+P36+P37</f>
        <v>0</v>
      </c>
      <c r="Q38" s="32">
        <f t="shared" ref="Q38" si="12">Q34+Q35+Q36+Q37</f>
        <v>15748010</v>
      </c>
    </row>
    <row r="39" spans="1:17" s="3" customFormat="1" ht="10.5" customHeight="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Q39" s="40"/>
    </row>
    <row r="40" spans="1:17" s="3" customFormat="1" ht="10.5" customHeight="1">
      <c r="A40" s="28"/>
      <c r="B40" s="29"/>
      <c r="C40" s="30"/>
      <c r="D40" s="31"/>
      <c r="E40" s="32"/>
      <c r="F40" s="33"/>
      <c r="G40" s="34"/>
      <c r="H40" s="35"/>
      <c r="I40" s="36"/>
      <c r="J40" s="37"/>
      <c r="K40" s="36"/>
      <c r="L40" s="36"/>
      <c r="M40" s="36"/>
      <c r="N40" s="36"/>
      <c r="O40" s="36"/>
      <c r="P40" s="36"/>
      <c r="Q40" s="36"/>
    </row>
    <row r="41" spans="1:17" s="3" customFormat="1" ht="12.75" customHeight="1">
      <c r="A41" s="44" t="s">
        <v>15</v>
      </c>
      <c r="B41" s="45"/>
      <c r="C41" s="30"/>
      <c r="D41" s="31"/>
      <c r="E41" s="32"/>
      <c r="F41" s="33"/>
      <c r="G41" s="34"/>
      <c r="H41" s="35"/>
      <c r="I41" s="36"/>
      <c r="J41" s="37"/>
      <c r="K41" s="36"/>
      <c r="L41" s="36"/>
      <c r="M41" s="36"/>
      <c r="N41" s="36"/>
      <c r="O41" s="36"/>
      <c r="P41" s="36"/>
      <c r="Q41" s="36"/>
    </row>
    <row r="42" spans="1:17" s="24" customFormat="1" ht="23.25" customHeight="1">
      <c r="A42" s="205" t="s">
        <v>17</v>
      </c>
      <c r="B42" s="206"/>
      <c r="C42" s="207"/>
      <c r="D42" s="207"/>
      <c r="E42" s="207"/>
      <c r="F42" s="208"/>
      <c r="G42" s="23"/>
      <c r="H42" s="57">
        <f>H28+H38</f>
        <v>34501676</v>
      </c>
      <c r="I42" s="57">
        <f>I28+I38</f>
        <v>0</v>
      </c>
      <c r="J42" s="56">
        <f>J28+J38</f>
        <v>1442666</v>
      </c>
      <c r="K42" s="56">
        <f>K28+K38</f>
        <v>33059010</v>
      </c>
      <c r="L42" s="58"/>
      <c r="M42" s="57"/>
      <c r="N42" s="56">
        <f>N28+N38</f>
        <v>194223.61</v>
      </c>
      <c r="O42" s="56">
        <f>O28+O38</f>
        <v>202055.9</v>
      </c>
      <c r="P42" s="56">
        <f>P28+P38</f>
        <v>40864.619999999995</v>
      </c>
      <c r="Q42" s="56">
        <f>Q28+Q38</f>
        <v>33099874.620000001</v>
      </c>
    </row>
    <row r="43" spans="1:17" ht="10.5" customHeight="1">
      <c r="A43" s="18"/>
      <c r="B43" s="25"/>
      <c r="C43" s="19"/>
      <c r="D43" s="19"/>
      <c r="E43" s="20"/>
      <c r="F43" s="22"/>
      <c r="G43" s="22"/>
      <c r="H43" s="26"/>
      <c r="I43" s="27"/>
      <c r="J43" s="27"/>
      <c r="K43" s="26"/>
      <c r="L43" s="26"/>
      <c r="M43" s="26"/>
      <c r="N43" s="26"/>
      <c r="O43" s="26"/>
      <c r="P43" s="26"/>
      <c r="Q43" s="26"/>
    </row>
    <row r="44" spans="1:17">
      <c r="N44" s="71"/>
    </row>
    <row r="45" spans="1:17" ht="17.25" customHeight="1">
      <c r="B45" s="195" t="s">
        <v>61</v>
      </c>
      <c r="C45" s="196"/>
      <c r="D45" s="196"/>
      <c r="E45" s="197"/>
      <c r="F45" s="198"/>
      <c r="G45" s="198"/>
      <c r="H45" s="199"/>
      <c r="I45" s="200"/>
      <c r="J45" s="200"/>
      <c r="K45" s="200"/>
    </row>
    <row r="48" spans="1:17" ht="15.75">
      <c r="B48" s="195" t="s">
        <v>80</v>
      </c>
      <c r="C48" s="201"/>
      <c r="D48" s="201"/>
      <c r="E48" s="201"/>
      <c r="F48" s="201"/>
      <c r="G48" s="201"/>
      <c r="H48" s="201"/>
      <c r="I48" s="201"/>
      <c r="J48" s="201"/>
      <c r="K48" s="201"/>
    </row>
    <row r="50" spans="3:3">
      <c r="C50" s="5" t="s">
        <v>27</v>
      </c>
    </row>
    <row r="62" spans="3:3" ht="16.5" customHeight="1"/>
    <row r="63" spans="3:3" ht="30" customHeight="1">
      <c r="C63" s="21"/>
    </row>
  </sheetData>
  <mergeCells count="12">
    <mergeCell ref="B45:K45"/>
    <mergeCell ref="B48:K48"/>
    <mergeCell ref="L1:Q2"/>
    <mergeCell ref="A39:M39"/>
    <mergeCell ref="A42:F42"/>
    <mergeCell ref="N5:O5"/>
    <mergeCell ref="A29:M2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28" workbookViewId="0">
      <selection activeCell="B36" sqref="B36"/>
    </sheetView>
  </sheetViews>
  <sheetFormatPr defaultRowHeight="12.75"/>
  <cols>
    <col min="3" max="3" width="12.14062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17" t="s">
        <v>38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/>
      <c r="P1" s="219"/>
      <c r="Q1" s="219"/>
    </row>
    <row r="2" spans="1:17" ht="15">
      <c r="A2" s="1"/>
      <c r="B2" s="2"/>
      <c r="C2" s="2"/>
      <c r="D2" s="211" t="s">
        <v>78</v>
      </c>
      <c r="E2" s="212"/>
      <c r="F2" s="212"/>
      <c r="G2" s="212"/>
      <c r="H2" s="212"/>
      <c r="I2" s="212"/>
      <c r="J2" s="212"/>
      <c r="K2" s="212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09" t="s">
        <v>22</v>
      </c>
      <c r="O3" s="209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3"/>
      <c r="G5" s="213"/>
      <c r="H5" s="213"/>
      <c r="I5" s="213"/>
      <c r="J5" s="213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3" t="s">
        <v>19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4" t="s">
        <v>20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45</v>
      </c>
      <c r="D16" s="31" t="s">
        <v>32</v>
      </c>
      <c r="E16" s="47">
        <v>300000</v>
      </c>
      <c r="F16" s="48">
        <v>41618</v>
      </c>
      <c r="G16" s="65" t="s">
        <v>50</v>
      </c>
      <c r="H16" s="36">
        <v>175000</v>
      </c>
      <c r="I16" s="36"/>
      <c r="J16" s="36">
        <v>10000</v>
      </c>
      <c r="K16" s="36">
        <f>H16-J16+I16</f>
        <v>165000</v>
      </c>
      <c r="L16" s="52">
        <v>0.5</v>
      </c>
      <c r="M16" s="50">
        <v>2721.6</v>
      </c>
      <c r="N16" s="50">
        <v>450.98</v>
      </c>
      <c r="O16" s="50">
        <v>0</v>
      </c>
      <c r="P16" s="50">
        <f>N16-O16+M16</f>
        <v>3172.58</v>
      </c>
      <c r="Q16" s="50">
        <f>K16+P16</f>
        <v>168172.58</v>
      </c>
    </row>
    <row r="17" spans="1:17" ht="105">
      <c r="A17" s="28">
        <v>3</v>
      </c>
      <c r="B17" s="29" t="s">
        <v>24</v>
      </c>
      <c r="C17" s="30" t="s">
        <v>53</v>
      </c>
      <c r="D17" s="31" t="s">
        <v>32</v>
      </c>
      <c r="E17" s="47">
        <v>386000</v>
      </c>
      <c r="F17" s="48">
        <v>42448</v>
      </c>
      <c r="G17" s="65" t="s">
        <v>50</v>
      </c>
      <c r="H17" s="36">
        <v>375000</v>
      </c>
      <c r="I17" s="36">
        <v>10000</v>
      </c>
      <c r="J17" s="36">
        <v>10000</v>
      </c>
      <c r="K17" s="36">
        <f>H17-J17+I17</f>
        <v>375000</v>
      </c>
      <c r="L17" s="52">
        <v>0.5</v>
      </c>
      <c r="M17" s="50">
        <v>9877.58</v>
      </c>
      <c r="N17" s="50">
        <v>1053.0899999999999</v>
      </c>
      <c r="O17" s="50">
        <v>0</v>
      </c>
      <c r="P17" s="50">
        <v>1053.0899999999999</v>
      </c>
      <c r="Q17" s="50">
        <f>K17+P17</f>
        <v>376053.09</v>
      </c>
    </row>
    <row r="18" spans="1:17" ht="105">
      <c r="A18" s="61" t="s">
        <v>62</v>
      </c>
      <c r="B18" s="29" t="s">
        <v>24</v>
      </c>
      <c r="C18" s="30" t="s">
        <v>73</v>
      </c>
      <c r="D18" s="31" t="s">
        <v>32</v>
      </c>
      <c r="E18" s="47">
        <v>800000</v>
      </c>
      <c r="F18" s="48">
        <v>42819</v>
      </c>
      <c r="G18" s="65" t="s">
        <v>50</v>
      </c>
      <c r="H18" s="36">
        <v>800000</v>
      </c>
      <c r="I18" s="36">
        <v>0</v>
      </c>
      <c r="J18" s="36">
        <v>10000</v>
      </c>
      <c r="K18" s="36">
        <f>H18-J18+I18</f>
        <v>790000</v>
      </c>
      <c r="L18" s="52">
        <v>0.5</v>
      </c>
      <c r="M18" s="50">
        <v>632.88</v>
      </c>
      <c r="N18" s="50">
        <v>1866.23</v>
      </c>
      <c r="O18" s="50"/>
      <c r="P18" s="50">
        <f>N18-O18+M18</f>
        <v>2499.11</v>
      </c>
      <c r="Q18" s="50">
        <f>K18+P18</f>
        <v>792499.11</v>
      </c>
    </row>
    <row r="19" spans="1:17" ht="15">
      <c r="A19" s="44" t="s">
        <v>15</v>
      </c>
      <c r="B19" s="45"/>
      <c r="C19" s="30"/>
      <c r="D19" s="31"/>
      <c r="E19" s="47">
        <f>E16+E17+E18</f>
        <v>1486000</v>
      </c>
      <c r="F19" s="47"/>
      <c r="G19" s="47"/>
      <c r="H19" s="47">
        <f t="shared" ref="H19:K19" si="0">H16+H17+H18</f>
        <v>1350000</v>
      </c>
      <c r="I19" s="47">
        <f t="shared" si="0"/>
        <v>10000</v>
      </c>
      <c r="J19" s="47">
        <f t="shared" si="0"/>
        <v>30000</v>
      </c>
      <c r="K19" s="47">
        <f t="shared" si="0"/>
        <v>1330000</v>
      </c>
      <c r="L19" s="47"/>
      <c r="M19" s="47">
        <f>M16+M17+M18</f>
        <v>13232.06</v>
      </c>
      <c r="N19" s="47">
        <f t="shared" ref="N19:O19" si="1">N16+N17+N18</f>
        <v>3370.3</v>
      </c>
      <c r="O19" s="47">
        <f t="shared" si="1"/>
        <v>0</v>
      </c>
      <c r="P19" s="47">
        <f>16+P17+P18</f>
        <v>3568.2</v>
      </c>
      <c r="Q19" s="50">
        <f>Q16+Q17+Q18</f>
        <v>1336724.78</v>
      </c>
    </row>
    <row r="20" spans="1:17" ht="15">
      <c r="A20" s="203" t="s">
        <v>21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2">I22+I23+I24</f>
        <v>0</v>
      </c>
      <c r="J25" s="36">
        <f t="shared" si="2"/>
        <v>0</v>
      </c>
      <c r="K25" s="36">
        <f t="shared" si="2"/>
        <v>0</v>
      </c>
      <c r="L25" s="36"/>
      <c r="M25" s="36">
        <f t="shared" si="2"/>
        <v>0</v>
      </c>
      <c r="N25" s="50">
        <f t="shared" si="2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5" t="s">
        <v>17</v>
      </c>
      <c r="B29" s="206"/>
      <c r="C29" s="207"/>
      <c r="D29" s="207"/>
      <c r="E29" s="207"/>
      <c r="F29" s="208"/>
      <c r="G29" s="23"/>
      <c r="H29" s="57">
        <f>H19+H25</f>
        <v>1350000</v>
      </c>
      <c r="I29" s="57">
        <f>I19+I25</f>
        <v>10000</v>
      </c>
      <c r="J29" s="56">
        <f>J19+J25</f>
        <v>30000</v>
      </c>
      <c r="K29" s="56">
        <f>K19+K25</f>
        <v>1330000</v>
      </c>
      <c r="L29" s="58"/>
      <c r="M29" s="57">
        <v>371.58</v>
      </c>
      <c r="N29" s="56">
        <f>N19+N25</f>
        <v>3370.3</v>
      </c>
      <c r="O29" s="56">
        <f>O19+O25</f>
        <v>0</v>
      </c>
      <c r="P29" s="56">
        <f>P19+P25</f>
        <v>3568.2</v>
      </c>
      <c r="Q29" s="56">
        <f>Q19+Q25</f>
        <v>1336724.78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5" t="s">
        <v>64</v>
      </c>
      <c r="C32" s="196"/>
      <c r="D32" s="196"/>
      <c r="E32" s="197"/>
      <c r="F32" s="198"/>
      <c r="G32" s="198"/>
      <c r="H32" s="199"/>
      <c r="I32" s="200"/>
      <c r="J32" s="200"/>
      <c r="K32" s="200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5" t="s">
        <v>81</v>
      </c>
      <c r="C35" s="201"/>
      <c r="D35" s="201"/>
      <c r="E35" s="201"/>
      <c r="F35" s="201"/>
      <c r="G35" s="201"/>
      <c r="H35" s="201"/>
      <c r="I35" s="201"/>
      <c r="J35" s="201"/>
      <c r="K35" s="20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8.2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B32:K32"/>
    <mergeCell ref="B35:K35"/>
    <mergeCell ref="A10:M10"/>
    <mergeCell ref="A13:M13"/>
    <mergeCell ref="A20:M20"/>
    <mergeCell ref="A26:M26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16" workbookViewId="0">
      <selection activeCell="L33" sqref="L33:L34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6" width="9.28515625" bestFit="1" customWidth="1"/>
    <col min="17" max="17" width="11.7109375" customWidth="1"/>
  </cols>
  <sheetData>
    <row r="1" spans="1:17" ht="18">
      <c r="A1" s="217" t="s">
        <v>39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/>
      <c r="P1" s="219"/>
      <c r="Q1" s="219"/>
    </row>
    <row r="2" spans="1:17" ht="15">
      <c r="A2" s="1"/>
      <c r="B2" s="2"/>
      <c r="C2" s="2"/>
      <c r="D2" s="211" t="s">
        <v>79</v>
      </c>
      <c r="E2" s="212"/>
      <c r="F2" s="212"/>
      <c r="G2" s="212"/>
      <c r="H2" s="212"/>
      <c r="I2" s="212"/>
      <c r="J2" s="212"/>
      <c r="K2" s="212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09" t="s">
        <v>22</v>
      </c>
      <c r="O3" s="209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3"/>
      <c r="G5" s="213"/>
      <c r="H5" s="213"/>
      <c r="I5" s="213"/>
      <c r="J5" s="213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3" t="s">
        <v>19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4" t="s">
        <v>20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74</v>
      </c>
      <c r="D16" s="31" t="s">
        <v>32</v>
      </c>
      <c r="E16" s="47">
        <v>500000</v>
      </c>
      <c r="F16" s="48">
        <v>42819</v>
      </c>
      <c r="G16" s="65" t="s">
        <v>50</v>
      </c>
      <c r="H16" s="36">
        <v>500000</v>
      </c>
      <c r="I16" s="36"/>
      <c r="J16" s="36">
        <v>14000</v>
      </c>
      <c r="K16" s="36">
        <f>H16-J16+I16</f>
        <v>486000</v>
      </c>
      <c r="L16" s="52">
        <v>0.5</v>
      </c>
      <c r="M16" s="50"/>
      <c r="N16" s="50">
        <v>1200.21</v>
      </c>
      <c r="O16" s="50"/>
      <c r="P16" s="50">
        <f>M16+N16-O160</f>
        <v>1200.21</v>
      </c>
      <c r="Q16" s="50">
        <f>K16+P16</f>
        <v>487200.21</v>
      </c>
    </row>
    <row r="17" spans="1:17" ht="15">
      <c r="A17" s="28"/>
      <c r="B17" s="62"/>
      <c r="C17" s="30"/>
      <c r="D17" s="31"/>
      <c r="E17" s="47"/>
      <c r="F17" s="48"/>
      <c r="G17" s="51"/>
      <c r="H17" s="36"/>
      <c r="I17" s="36"/>
      <c r="J17" s="36"/>
      <c r="K17" s="36"/>
      <c r="L17" s="52"/>
      <c r="M17" s="50"/>
      <c r="N17" s="50"/>
      <c r="O17" s="50"/>
      <c r="P17" s="50"/>
      <c r="Q17" s="50"/>
    </row>
    <row r="18" spans="1:17" ht="15">
      <c r="A18" s="61"/>
      <c r="B18" s="62"/>
      <c r="C18" s="30"/>
      <c r="D18" s="31"/>
      <c r="E18" s="47"/>
      <c r="F18" s="48"/>
      <c r="G18" s="51"/>
      <c r="H18" s="36"/>
      <c r="I18" s="36"/>
      <c r="J18" s="36"/>
      <c r="K18" s="36">
        <f>I18-J18</f>
        <v>0</v>
      </c>
      <c r="L18" s="52"/>
      <c r="M18" s="50"/>
      <c r="N18" s="50"/>
      <c r="O18" s="50"/>
      <c r="P18" s="50"/>
      <c r="Q18" s="36"/>
    </row>
    <row r="19" spans="1:17" ht="15">
      <c r="A19" s="44" t="s">
        <v>15</v>
      </c>
      <c r="B19" s="45"/>
      <c r="C19" s="30"/>
      <c r="D19" s="31"/>
      <c r="E19" s="47">
        <f>E16+E17+E18</f>
        <v>500000</v>
      </c>
      <c r="F19" s="47"/>
      <c r="G19" s="47"/>
      <c r="H19" s="47">
        <f t="shared" ref="H19:Q19" si="0">H16+H17+H18</f>
        <v>500000</v>
      </c>
      <c r="I19" s="47">
        <f t="shared" si="0"/>
        <v>0</v>
      </c>
      <c r="J19" s="47">
        <f t="shared" si="0"/>
        <v>14000</v>
      </c>
      <c r="K19" s="47">
        <f t="shared" si="0"/>
        <v>486000</v>
      </c>
      <c r="L19" s="47">
        <f t="shared" si="0"/>
        <v>0.5</v>
      </c>
      <c r="M19" s="47">
        <f t="shared" si="0"/>
        <v>0</v>
      </c>
      <c r="N19" s="47">
        <f t="shared" si="0"/>
        <v>1200.21</v>
      </c>
      <c r="O19" s="47">
        <f t="shared" si="0"/>
        <v>0</v>
      </c>
      <c r="P19" s="47">
        <f t="shared" si="0"/>
        <v>1200.21</v>
      </c>
      <c r="Q19" s="47">
        <f t="shared" si="0"/>
        <v>487200.21</v>
      </c>
    </row>
    <row r="20" spans="1:17" ht="15">
      <c r="A20" s="203" t="s">
        <v>21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3"/>
      <c r="O20" s="3"/>
      <c r="P20" s="3"/>
      <c r="Q20" s="40"/>
    </row>
    <row r="21" spans="1:17" ht="12.7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 hidden="1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1">I22+I23+I24</f>
        <v>0</v>
      </c>
      <c r="J25" s="36">
        <f t="shared" si="1"/>
        <v>0</v>
      </c>
      <c r="K25" s="36">
        <f t="shared" si="1"/>
        <v>0</v>
      </c>
      <c r="L25" s="36"/>
      <c r="M25" s="36">
        <f t="shared" si="1"/>
        <v>0</v>
      </c>
      <c r="N25" s="50">
        <f t="shared" si="1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8.25" customHeight="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3"/>
      <c r="O26" s="3"/>
      <c r="P26" s="3"/>
      <c r="Q26" s="40"/>
    </row>
    <row r="27" spans="1:17" ht="15" hidden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5" t="s">
        <v>17</v>
      </c>
      <c r="B29" s="206"/>
      <c r="C29" s="207"/>
      <c r="D29" s="207"/>
      <c r="E29" s="207"/>
      <c r="F29" s="208"/>
      <c r="G29" s="23"/>
      <c r="H29" s="57">
        <f>H19+H25</f>
        <v>500000</v>
      </c>
      <c r="I29" s="57">
        <f>I19+I25</f>
        <v>0</v>
      </c>
      <c r="J29" s="56">
        <f>J19+J25</f>
        <v>14000</v>
      </c>
      <c r="K29" s="56">
        <f>K19+K25</f>
        <v>486000</v>
      </c>
      <c r="L29" s="58"/>
      <c r="M29" s="57"/>
      <c r="N29" s="56">
        <f>N19+N25</f>
        <v>1200.21</v>
      </c>
      <c r="O29" s="56">
        <f>O19+O25</f>
        <v>0</v>
      </c>
      <c r="P29" s="56">
        <f>P19+P25</f>
        <v>1200.21</v>
      </c>
      <c r="Q29" s="56">
        <f>Q19+Q25</f>
        <v>487200.21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5" t="s">
        <v>66</v>
      </c>
      <c r="C32" s="196"/>
      <c r="D32" s="196"/>
      <c r="E32" s="197"/>
      <c r="F32" s="198"/>
      <c r="G32" s="198"/>
      <c r="H32" s="199"/>
      <c r="I32" s="200"/>
      <c r="J32" s="200"/>
      <c r="K32" s="200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5" t="s">
        <v>82</v>
      </c>
      <c r="C35" s="201"/>
      <c r="D35" s="201"/>
      <c r="E35" s="201"/>
      <c r="F35" s="201"/>
      <c r="G35" s="201"/>
      <c r="H35" s="201"/>
      <c r="I35" s="201"/>
      <c r="J35" s="201"/>
      <c r="K35" s="20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/>
      <c r="C37" s="193" t="s">
        <v>65</v>
      </c>
      <c r="D37" s="5"/>
      <c r="E37" s="10"/>
      <c r="F37" s="13"/>
      <c r="G37" s="13"/>
      <c r="H37" s="1"/>
      <c r="I37" s="1"/>
      <c r="J37" s="1" t="s">
        <v>67</v>
      </c>
      <c r="K37" s="1"/>
      <c r="L37" s="1"/>
      <c r="M37" s="1"/>
      <c r="N37" s="1"/>
      <c r="O37" s="1"/>
      <c r="P37" s="1"/>
      <c r="Q37" s="1"/>
    </row>
  </sheetData>
  <mergeCells count="11">
    <mergeCell ref="B35:K35"/>
    <mergeCell ref="A10:M10"/>
    <mergeCell ref="A13:M13"/>
    <mergeCell ref="A20:M20"/>
    <mergeCell ref="A26:M26"/>
    <mergeCell ref="B32:K32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19" zoomScale="60" workbookViewId="0">
      <selection activeCell="N36" sqref="N36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5" t="s">
        <v>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237"/>
      <c r="Q1" s="237"/>
    </row>
    <row r="2" spans="1:17" ht="20.25">
      <c r="A2" s="75"/>
      <c r="B2" s="76"/>
      <c r="C2" s="76"/>
      <c r="D2" s="238" t="s">
        <v>79</v>
      </c>
      <c r="E2" s="239"/>
      <c r="F2" s="239"/>
      <c r="G2" s="239"/>
      <c r="H2" s="239"/>
      <c r="I2" s="239"/>
      <c r="J2" s="239"/>
      <c r="K2" s="239"/>
      <c r="L2" s="75"/>
      <c r="M2" s="75"/>
      <c r="N2" s="75"/>
      <c r="O2" s="75"/>
      <c r="P2" s="75"/>
      <c r="Q2" s="75"/>
    </row>
    <row r="3" spans="1:17" ht="20.25">
      <c r="A3" s="75"/>
      <c r="B3" s="77"/>
      <c r="C3" s="78"/>
      <c r="D3" s="78"/>
      <c r="E3" s="78"/>
      <c r="F3" s="74"/>
      <c r="G3" s="79"/>
      <c r="H3" s="79"/>
      <c r="I3" s="79"/>
      <c r="J3" s="79"/>
      <c r="K3" s="79"/>
      <c r="L3" s="79"/>
      <c r="M3" s="79"/>
      <c r="N3" s="240" t="s">
        <v>22</v>
      </c>
      <c r="O3" s="240"/>
      <c r="P3" s="79"/>
      <c r="Q3" s="79"/>
    </row>
    <row r="4" spans="1:17" ht="20.25">
      <c r="A4" s="75"/>
      <c r="B4" s="80"/>
      <c r="C4" s="78"/>
      <c r="D4" s="78"/>
      <c r="E4" s="81"/>
      <c r="F4" s="82"/>
      <c r="G4" s="82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80"/>
      <c r="C5" s="78"/>
      <c r="D5" s="78"/>
      <c r="E5" s="81"/>
      <c r="F5" s="241"/>
      <c r="G5" s="241"/>
      <c r="H5" s="241"/>
      <c r="I5" s="241"/>
      <c r="J5" s="241"/>
      <c r="K5" s="83"/>
      <c r="L5" s="75"/>
      <c r="M5" s="75"/>
      <c r="N5" s="75"/>
      <c r="O5" s="75"/>
      <c r="P5" s="75"/>
      <c r="Q5" s="75"/>
    </row>
    <row r="6" spans="1:17" ht="20.25">
      <c r="A6" s="75"/>
      <c r="B6" s="80"/>
      <c r="C6" s="78"/>
      <c r="D6" s="78"/>
      <c r="E6" s="81"/>
      <c r="F6" s="82"/>
      <c r="G6" s="82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80"/>
      <c r="C7" s="78"/>
      <c r="D7" s="78"/>
      <c r="E7" s="81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63.25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24" t="s">
        <v>19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22" t="s">
        <v>20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222.75">
      <c r="A15" s="91">
        <v>1</v>
      </c>
      <c r="B15" s="92" t="s">
        <v>24</v>
      </c>
      <c r="C15" s="93" t="s">
        <v>47</v>
      </c>
      <c r="D15" s="94" t="s">
        <v>32</v>
      </c>
      <c r="E15" s="85">
        <v>200000</v>
      </c>
      <c r="F15" s="105">
        <v>41618</v>
      </c>
      <c r="G15" s="109" t="s">
        <v>50</v>
      </c>
      <c r="H15" s="110">
        <v>47000</v>
      </c>
      <c r="I15" s="111"/>
      <c r="J15" s="112"/>
      <c r="K15" s="98">
        <f>H15-J15+I15</f>
        <v>47000</v>
      </c>
      <c r="L15" s="113">
        <v>0.5</v>
      </c>
      <c r="M15" s="108">
        <v>3694.64</v>
      </c>
      <c r="N15" s="108">
        <v>402.09</v>
      </c>
      <c r="O15" s="108"/>
      <c r="P15" s="108">
        <f>M15+N15-O15</f>
        <v>4096.7299999999996</v>
      </c>
      <c r="Q15" s="108">
        <f>K15+P15</f>
        <v>51096.729999999996</v>
      </c>
    </row>
    <row r="16" spans="1:17" ht="141.75">
      <c r="A16" s="91">
        <v>2</v>
      </c>
      <c r="B16" s="92" t="s">
        <v>24</v>
      </c>
      <c r="C16" s="93" t="s">
        <v>75</v>
      </c>
      <c r="D16" s="94"/>
      <c r="E16" s="104">
        <v>380000</v>
      </c>
      <c r="F16" s="105">
        <v>42819</v>
      </c>
      <c r="G16" s="109" t="s">
        <v>50</v>
      </c>
      <c r="H16" s="98">
        <v>380000</v>
      </c>
      <c r="I16" s="98"/>
      <c r="J16" s="98"/>
      <c r="K16" s="98">
        <f>H16-J16+I16</f>
        <v>380000</v>
      </c>
      <c r="L16" s="107">
        <v>0.5</v>
      </c>
      <c r="M16" s="108">
        <v>300.62</v>
      </c>
      <c r="N16" s="108">
        <v>887.53</v>
      </c>
      <c r="O16" s="108"/>
      <c r="P16" s="108">
        <f>M16+N16-O16</f>
        <v>1188.1500000000001</v>
      </c>
      <c r="Q16" s="108">
        <f>K16+P16</f>
        <v>381188.15</v>
      </c>
    </row>
    <row r="17" spans="1:17" ht="20.25">
      <c r="A17" s="91"/>
      <c r="B17" s="114"/>
      <c r="C17" s="93"/>
      <c r="D17" s="94"/>
      <c r="E17" s="104"/>
      <c r="F17" s="105"/>
      <c r="G17" s="115"/>
      <c r="H17" s="98"/>
      <c r="I17" s="98"/>
      <c r="J17" s="98"/>
      <c r="K17" s="98"/>
      <c r="L17" s="107"/>
      <c r="M17" s="108"/>
      <c r="N17" s="108"/>
      <c r="O17" s="108"/>
      <c r="P17" s="108"/>
      <c r="Q17" s="108"/>
    </row>
    <row r="18" spans="1:17" ht="20.25">
      <c r="A18" s="116"/>
      <c r="B18" s="114"/>
      <c r="C18" s="93"/>
      <c r="D18" s="94"/>
      <c r="E18" s="104"/>
      <c r="F18" s="105"/>
      <c r="G18" s="115"/>
      <c r="H18" s="98"/>
      <c r="I18" s="98"/>
      <c r="J18" s="98"/>
      <c r="K18" s="98">
        <f>I18-J18</f>
        <v>0</v>
      </c>
      <c r="L18" s="107"/>
      <c r="M18" s="108"/>
      <c r="N18" s="108"/>
      <c r="O18" s="108"/>
      <c r="P18" s="108"/>
      <c r="Q18" s="108"/>
    </row>
    <row r="19" spans="1:17" ht="20.25">
      <c r="A19" s="100" t="s">
        <v>15</v>
      </c>
      <c r="B19" s="101"/>
      <c r="C19" s="93"/>
      <c r="D19" s="94"/>
      <c r="E19" s="104">
        <f>E14+E15+E16+E17+E18</f>
        <v>580000</v>
      </c>
      <c r="F19" s="104"/>
      <c r="G19" s="104"/>
      <c r="H19" s="104">
        <f>H14+H15+H16+H17+H18</f>
        <v>427000</v>
      </c>
      <c r="I19" s="104">
        <f>I14+I15+I16+I17+I18</f>
        <v>0</v>
      </c>
      <c r="J19" s="104">
        <f>J14+J15+J16+J17+J18</f>
        <v>0</v>
      </c>
      <c r="K19" s="104">
        <f>K14+K15+K16+K17+K18</f>
        <v>427000</v>
      </c>
      <c r="L19" s="104"/>
      <c r="M19" s="104">
        <v>247.72</v>
      </c>
      <c r="N19" s="104">
        <f>N14+N15+N16+N17+N18</f>
        <v>1289.6199999999999</v>
      </c>
      <c r="O19" s="104">
        <f>O14+O15+O16+O17+O18</f>
        <v>0</v>
      </c>
      <c r="P19" s="108">
        <f>M19+N19-O19</f>
        <v>1537.34</v>
      </c>
      <c r="Q19" s="108">
        <f>K19+P19</f>
        <v>428537.34</v>
      </c>
    </row>
    <row r="20" spans="1:17" ht="20.25">
      <c r="A20" s="224" t="s">
        <v>21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75"/>
      <c r="O20" s="75"/>
      <c r="P20" s="108"/>
      <c r="Q20" s="118"/>
    </row>
    <row r="21" spans="1:17" ht="20.25">
      <c r="A21" s="88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75"/>
      <c r="O21" s="75"/>
      <c r="P21" s="108"/>
      <c r="Q21" s="118"/>
    </row>
    <row r="22" spans="1:17" ht="21" thickBot="1">
      <c r="A22" s="119"/>
      <c r="B22" s="92"/>
      <c r="C22" s="93"/>
      <c r="D22" s="94"/>
      <c r="E22" s="85"/>
      <c r="F22" s="105"/>
      <c r="G22" s="96"/>
      <c r="H22" s="97"/>
      <c r="I22" s="98"/>
      <c r="J22" s="120"/>
      <c r="K22" s="108"/>
      <c r="L22" s="98"/>
      <c r="M22" s="98"/>
      <c r="N22" s="108"/>
      <c r="O22" s="108"/>
      <c r="P22" s="108"/>
      <c r="Q22" s="108"/>
    </row>
    <row r="23" spans="1:17" ht="20.25">
      <c r="A23" s="121"/>
      <c r="B23" s="92"/>
      <c r="C23" s="93"/>
      <c r="D23" s="94"/>
      <c r="E23" s="85"/>
      <c r="F23" s="105"/>
      <c r="G23" s="96"/>
      <c r="H23" s="97"/>
      <c r="I23" s="98"/>
      <c r="J23" s="120"/>
      <c r="K23" s="98"/>
      <c r="L23" s="98"/>
      <c r="M23" s="98"/>
      <c r="N23" s="108"/>
      <c r="O23" s="108"/>
      <c r="P23" s="108"/>
      <c r="Q23" s="108"/>
    </row>
    <row r="24" spans="1:17" ht="20.25">
      <c r="A24" s="91"/>
      <c r="B24" s="92"/>
      <c r="C24" s="93"/>
      <c r="D24" s="94"/>
      <c r="E24" s="85"/>
      <c r="F24" s="105"/>
      <c r="G24" s="96"/>
      <c r="H24" s="97"/>
      <c r="I24" s="98"/>
      <c r="J24" s="120"/>
      <c r="K24" s="98"/>
      <c r="L24" s="108"/>
      <c r="M24" s="98"/>
      <c r="N24" s="108"/>
      <c r="O24" s="108"/>
      <c r="P24" s="108"/>
      <c r="Q24" s="108"/>
    </row>
    <row r="25" spans="1:17" ht="20.25">
      <c r="A25" s="122" t="s">
        <v>15</v>
      </c>
      <c r="B25" s="101"/>
      <c r="C25" s="93"/>
      <c r="D25" s="94"/>
      <c r="E25" s="85">
        <f>E22+E23+E24</f>
        <v>0</v>
      </c>
      <c r="F25" s="95"/>
      <c r="G25" s="96"/>
      <c r="H25" s="98">
        <f>H22+H23+H24</f>
        <v>0</v>
      </c>
      <c r="I25" s="98">
        <f t="shared" ref="I25:N25" si="0">I22+I23+I24</f>
        <v>0</v>
      </c>
      <c r="J25" s="98">
        <f t="shared" si="0"/>
        <v>0</v>
      </c>
      <c r="K25" s="98">
        <f t="shared" si="0"/>
        <v>0</v>
      </c>
      <c r="L25" s="98"/>
      <c r="M25" s="98">
        <f t="shared" si="0"/>
        <v>0</v>
      </c>
      <c r="N25" s="108">
        <f t="shared" si="0"/>
        <v>0</v>
      </c>
      <c r="O25" s="108">
        <f>O22+O23+O24</f>
        <v>0</v>
      </c>
      <c r="P25" s="108">
        <f>M25+N25</f>
        <v>0</v>
      </c>
      <c r="Q25" s="98">
        <f>Q22+Q23+Q24</f>
        <v>0</v>
      </c>
    </row>
    <row r="26" spans="1:17" ht="20.25">
      <c r="A26" s="224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75"/>
      <c r="O26" s="75"/>
      <c r="P26" s="108"/>
      <c r="Q26" s="118"/>
    </row>
    <row r="27" spans="1:17" ht="20.25">
      <c r="A27" s="91"/>
      <c r="B27" s="92"/>
      <c r="C27" s="93"/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108"/>
      <c r="Q27" s="98"/>
    </row>
    <row r="28" spans="1:17" ht="20.25">
      <c r="A28" s="100" t="s">
        <v>15</v>
      </c>
      <c r="B28" s="101"/>
      <c r="C28" s="93">
        <v>0</v>
      </c>
      <c r="D28" s="94"/>
      <c r="E28" s="85"/>
      <c r="F28" s="95"/>
      <c r="G28" s="96"/>
      <c r="H28" s="97"/>
      <c r="I28" s="98"/>
      <c r="J28" s="99"/>
      <c r="K28" s="98"/>
      <c r="L28" s="98"/>
      <c r="M28" s="98"/>
      <c r="N28" s="98"/>
      <c r="O28" s="98"/>
      <c r="P28" s="108"/>
      <c r="Q28" s="98"/>
    </row>
    <row r="29" spans="1:17" ht="20.25">
      <c r="A29" s="227" t="s">
        <v>17</v>
      </c>
      <c r="B29" s="228"/>
      <c r="C29" s="229"/>
      <c r="D29" s="229"/>
      <c r="E29" s="229"/>
      <c r="F29" s="230"/>
      <c r="G29" s="123"/>
      <c r="H29" s="124">
        <f>H19+H25</f>
        <v>427000</v>
      </c>
      <c r="I29" s="124">
        <f>I19+I25</f>
        <v>0</v>
      </c>
      <c r="J29" s="125">
        <f>J19+J25</f>
        <v>0</v>
      </c>
      <c r="K29" s="125">
        <f>K19+K25</f>
        <v>427000</v>
      </c>
      <c r="L29" s="126"/>
      <c r="M29" s="124">
        <v>247.72</v>
      </c>
      <c r="N29" s="125">
        <f>N19+N25</f>
        <v>1289.6199999999999</v>
      </c>
      <c r="O29" s="125">
        <f>O19+O25</f>
        <v>0</v>
      </c>
      <c r="P29" s="108">
        <f>M29+N29-O29</f>
        <v>1537.34</v>
      </c>
      <c r="Q29" s="125">
        <f>Q19+Q25</f>
        <v>428537.34</v>
      </c>
    </row>
    <row r="30" spans="1:17" ht="20.25">
      <c r="A30" s="127"/>
      <c r="B30" s="128"/>
      <c r="C30" s="129"/>
      <c r="D30" s="129"/>
      <c r="E30" s="130"/>
      <c r="F30" s="131"/>
      <c r="G30" s="131"/>
      <c r="H30" s="132"/>
      <c r="I30" s="133"/>
      <c r="J30" s="133"/>
      <c r="K30" s="132"/>
      <c r="L30" s="132"/>
      <c r="M30" s="132"/>
      <c r="N30" s="132"/>
      <c r="O30" s="132"/>
      <c r="P30" s="132"/>
      <c r="Q30" s="132"/>
    </row>
    <row r="31" spans="1:17" ht="20.25">
      <c r="A31" s="75"/>
      <c r="B31" s="80"/>
      <c r="C31" s="78"/>
      <c r="D31" s="78"/>
      <c r="E31" s="81"/>
      <c r="F31" s="82"/>
      <c r="G31" s="82"/>
      <c r="H31" s="75"/>
      <c r="I31" s="75"/>
      <c r="J31" s="75"/>
      <c r="K31" s="75"/>
      <c r="L31" s="75"/>
      <c r="M31" s="75"/>
      <c r="N31" s="134"/>
      <c r="O31" s="75"/>
      <c r="P31" s="75"/>
      <c r="Q31" s="75"/>
    </row>
    <row r="32" spans="1:17" ht="20.25">
      <c r="A32" s="75"/>
      <c r="B32" s="220" t="s">
        <v>63</v>
      </c>
      <c r="C32" s="231"/>
      <c r="D32" s="231"/>
      <c r="E32" s="232"/>
      <c r="F32" s="233"/>
      <c r="G32" s="233"/>
      <c r="H32" s="234"/>
      <c r="I32" s="221"/>
      <c r="J32" s="221"/>
      <c r="K32" s="221"/>
      <c r="L32" s="75"/>
      <c r="M32" s="75"/>
      <c r="N32" s="75"/>
      <c r="O32" s="75"/>
      <c r="P32" s="75"/>
      <c r="Q32" s="75"/>
    </row>
    <row r="33" spans="1:17" ht="20.25">
      <c r="A33" s="75"/>
      <c r="B33" s="80"/>
      <c r="C33" s="78"/>
      <c r="D33" s="78"/>
      <c r="E33" s="81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0.25">
      <c r="A34" s="75"/>
      <c r="B34" s="80"/>
      <c r="C34" s="78"/>
      <c r="D34" s="78"/>
      <c r="E34" s="81"/>
      <c r="F34" s="82"/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20.25">
      <c r="A35" s="75"/>
      <c r="B35" s="220" t="s">
        <v>83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75"/>
      <c r="M35" s="75"/>
      <c r="N35" s="75"/>
      <c r="O35" s="75"/>
      <c r="P35" s="75"/>
      <c r="Q35" s="75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8" spans="1:17">
      <c r="B38" t="s">
        <v>68</v>
      </c>
    </row>
  </sheetData>
  <mergeCells count="11">
    <mergeCell ref="A1:Q1"/>
    <mergeCell ref="D2:K2"/>
    <mergeCell ref="N3:O3"/>
    <mergeCell ref="F5:J5"/>
    <mergeCell ref="A10:M10"/>
    <mergeCell ref="B35:K35"/>
    <mergeCell ref="A13:M13"/>
    <mergeCell ref="A20:M20"/>
    <mergeCell ref="A26:M26"/>
    <mergeCell ref="A29:F29"/>
    <mergeCell ref="B32:K3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14" zoomScale="60" workbookViewId="0">
      <selection activeCell="L34" sqref="L34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9.42578125" bestFit="1" customWidth="1"/>
    <col min="14" max="14" width="10.85546875" customWidth="1"/>
    <col min="15" max="15" width="11.140625" customWidth="1"/>
    <col min="16" max="16" width="13.42578125" customWidth="1"/>
    <col min="17" max="17" width="22.28515625" customWidth="1"/>
  </cols>
  <sheetData>
    <row r="1" spans="1:17" ht="18">
      <c r="A1" s="217" t="s">
        <v>48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58"/>
      <c r="P1" s="258"/>
      <c r="Q1" s="258"/>
    </row>
    <row r="2" spans="1:17" ht="18.75">
      <c r="A2" s="135"/>
      <c r="B2" s="136"/>
      <c r="C2" s="136"/>
      <c r="D2" s="259" t="s">
        <v>79</v>
      </c>
      <c r="E2" s="260"/>
      <c r="F2" s="260"/>
      <c r="G2" s="260"/>
      <c r="H2" s="260"/>
      <c r="I2" s="260"/>
      <c r="J2" s="260"/>
      <c r="K2" s="260"/>
      <c r="L2" s="135"/>
      <c r="M2" s="135"/>
      <c r="N2" s="135"/>
      <c r="O2" s="135"/>
      <c r="P2" s="135"/>
      <c r="Q2" s="135"/>
    </row>
    <row r="3" spans="1:17" ht="18.75">
      <c r="A3" s="135"/>
      <c r="B3" s="137"/>
      <c r="C3" s="138"/>
      <c r="D3" s="138"/>
      <c r="E3" s="138"/>
      <c r="F3" s="73"/>
      <c r="G3" s="139"/>
      <c r="H3" s="139"/>
      <c r="I3" s="139"/>
      <c r="J3" s="139"/>
      <c r="K3" s="139"/>
      <c r="L3" s="139"/>
      <c r="M3" s="139"/>
      <c r="N3" s="261" t="s">
        <v>22</v>
      </c>
      <c r="O3" s="261"/>
      <c r="P3" s="139"/>
      <c r="Q3" s="139"/>
    </row>
    <row r="4" spans="1:17" ht="3" customHeight="1">
      <c r="A4" s="135"/>
      <c r="B4" s="140"/>
      <c r="C4" s="138"/>
      <c r="D4" s="138"/>
      <c r="E4" s="141"/>
      <c r="F4" s="142"/>
      <c r="G4" s="142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8.75" hidden="1">
      <c r="A5" s="135"/>
      <c r="B5" s="140"/>
      <c r="C5" s="138"/>
      <c r="D5" s="138"/>
      <c r="E5" s="141"/>
      <c r="F5" s="262"/>
      <c r="G5" s="262"/>
      <c r="H5" s="262"/>
      <c r="I5" s="262"/>
      <c r="J5" s="262"/>
      <c r="K5" s="143"/>
      <c r="L5" s="135"/>
      <c r="M5" s="135"/>
      <c r="N5" s="135"/>
      <c r="O5" s="135"/>
      <c r="P5" s="135"/>
      <c r="Q5" s="135"/>
    </row>
    <row r="6" spans="1:17" ht="18.75" hidden="1">
      <c r="A6" s="135"/>
      <c r="B6" s="140"/>
      <c r="C6" s="138"/>
      <c r="D6" s="138"/>
      <c r="E6" s="141"/>
      <c r="F6" s="142"/>
      <c r="G6" s="142"/>
      <c r="H6" s="135"/>
      <c r="I6" s="135"/>
      <c r="J6" s="135"/>
      <c r="K6" s="135"/>
      <c r="L6" s="135"/>
      <c r="M6" s="135"/>
      <c r="N6" s="135"/>
      <c r="O6" s="135"/>
      <c r="P6" s="135"/>
      <c r="Q6" s="135"/>
    </row>
    <row r="7" spans="1:17" ht="18.75" hidden="1">
      <c r="A7" s="135"/>
      <c r="B7" s="140"/>
      <c r="C7" s="138"/>
      <c r="D7" s="138"/>
      <c r="E7" s="141"/>
      <c r="F7" s="142"/>
      <c r="G7" s="142"/>
      <c r="H7" s="135"/>
      <c r="I7" s="135"/>
      <c r="J7" s="135"/>
      <c r="K7" s="135"/>
      <c r="L7" s="135"/>
      <c r="M7" s="135"/>
      <c r="N7" s="135"/>
      <c r="O7" s="135"/>
      <c r="P7" s="135"/>
      <c r="Q7" s="135"/>
    </row>
    <row r="8" spans="1:17" ht="225">
      <c r="A8" s="144" t="s">
        <v>4</v>
      </c>
      <c r="B8" s="145" t="s">
        <v>5</v>
      </c>
      <c r="C8" s="145" t="s">
        <v>6</v>
      </c>
      <c r="D8" s="146" t="s">
        <v>0</v>
      </c>
      <c r="E8" s="145" t="s">
        <v>1</v>
      </c>
      <c r="F8" s="146" t="s">
        <v>2</v>
      </c>
      <c r="G8" s="145" t="s">
        <v>7</v>
      </c>
      <c r="H8" s="146" t="s">
        <v>10</v>
      </c>
      <c r="I8" s="145" t="s">
        <v>8</v>
      </c>
      <c r="J8" s="147" t="s">
        <v>9</v>
      </c>
      <c r="K8" s="145" t="s">
        <v>18</v>
      </c>
      <c r="L8" s="145" t="s">
        <v>3</v>
      </c>
      <c r="M8" s="145" t="s">
        <v>11</v>
      </c>
      <c r="N8" s="145" t="s">
        <v>13</v>
      </c>
      <c r="O8" s="145" t="s">
        <v>14</v>
      </c>
      <c r="P8" s="145" t="s">
        <v>12</v>
      </c>
      <c r="Q8" s="145" t="s">
        <v>16</v>
      </c>
    </row>
    <row r="9" spans="1:17" ht="18.75">
      <c r="A9" s="145">
        <v>1</v>
      </c>
      <c r="B9" s="146">
        <v>2</v>
      </c>
      <c r="C9" s="145">
        <v>3</v>
      </c>
      <c r="D9" s="146">
        <v>4</v>
      </c>
      <c r="E9" s="145">
        <v>5</v>
      </c>
      <c r="F9" s="146">
        <v>6</v>
      </c>
      <c r="G9" s="145">
        <v>7</v>
      </c>
      <c r="H9" s="146">
        <v>8</v>
      </c>
      <c r="I9" s="145">
        <v>9</v>
      </c>
      <c r="J9" s="146">
        <v>10</v>
      </c>
      <c r="K9" s="146">
        <v>11</v>
      </c>
      <c r="L9" s="145">
        <v>12</v>
      </c>
      <c r="M9" s="146">
        <v>13</v>
      </c>
      <c r="N9" s="145">
        <v>14</v>
      </c>
      <c r="O9" s="146">
        <v>15</v>
      </c>
      <c r="P9" s="145">
        <v>16</v>
      </c>
      <c r="Q9" s="147">
        <v>17</v>
      </c>
    </row>
    <row r="10" spans="1:17" ht="18.75">
      <c r="A10" s="247" t="s">
        <v>19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149"/>
      <c r="O10" s="149"/>
      <c r="P10" s="149"/>
      <c r="Q10" s="150"/>
    </row>
    <row r="11" spans="1:17" ht="19.5">
      <c r="A11" s="151"/>
      <c r="B11" s="152"/>
      <c r="C11" s="153"/>
      <c r="D11" s="154"/>
      <c r="E11" s="145"/>
      <c r="F11" s="155"/>
      <c r="G11" s="156"/>
      <c r="H11" s="157"/>
      <c r="I11" s="158"/>
      <c r="J11" s="159"/>
      <c r="K11" s="158"/>
      <c r="L11" s="158"/>
      <c r="M11" s="158"/>
      <c r="N11" s="158"/>
      <c r="O11" s="158"/>
      <c r="P11" s="158"/>
      <c r="Q11" s="158"/>
    </row>
    <row r="12" spans="1:17" ht="19.5">
      <c r="A12" s="160" t="s">
        <v>15</v>
      </c>
      <c r="B12" s="161"/>
      <c r="C12" s="153"/>
      <c r="D12" s="154"/>
      <c r="E12" s="145"/>
      <c r="F12" s="155"/>
      <c r="G12" s="156"/>
      <c r="H12" s="157"/>
      <c r="I12" s="158"/>
      <c r="J12" s="159"/>
      <c r="K12" s="158"/>
      <c r="L12" s="158"/>
      <c r="M12" s="158"/>
      <c r="N12" s="158"/>
      <c r="O12" s="158"/>
      <c r="P12" s="158"/>
      <c r="Q12" s="158"/>
    </row>
    <row r="13" spans="1:17" ht="18.75">
      <c r="A13" s="245" t="s">
        <v>20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162"/>
      <c r="O13" s="162"/>
      <c r="P13" s="162"/>
      <c r="Q13" s="163"/>
    </row>
    <row r="14" spans="1:17" ht="19.5">
      <c r="A14" s="151"/>
      <c r="B14" s="152"/>
      <c r="C14" s="153"/>
      <c r="D14" s="154"/>
      <c r="E14" s="164"/>
      <c r="F14" s="165"/>
      <c r="G14" s="166"/>
      <c r="H14" s="158"/>
      <c r="I14" s="158"/>
      <c r="J14" s="158"/>
      <c r="K14" s="158"/>
      <c r="L14" s="167"/>
      <c r="M14" s="168"/>
      <c r="N14" s="168"/>
      <c r="O14" s="168"/>
      <c r="P14" s="164"/>
      <c r="Q14" s="168"/>
    </row>
    <row r="15" spans="1:17" ht="187.5">
      <c r="A15" s="151">
        <v>2</v>
      </c>
      <c r="B15" s="152" t="s">
        <v>24</v>
      </c>
      <c r="C15" s="153" t="s">
        <v>76</v>
      </c>
      <c r="D15" s="154" t="s">
        <v>32</v>
      </c>
      <c r="E15" s="164">
        <v>1100000</v>
      </c>
      <c r="F15" s="165">
        <v>42819</v>
      </c>
      <c r="G15" s="169" t="s">
        <v>50</v>
      </c>
      <c r="H15" s="158">
        <v>1100000</v>
      </c>
      <c r="I15" s="158"/>
      <c r="J15" s="158"/>
      <c r="K15" s="158">
        <f>H15-J15+I15</f>
        <v>1100000</v>
      </c>
      <c r="L15" s="167"/>
      <c r="M15" s="168">
        <v>870.21</v>
      </c>
      <c r="N15" s="168">
        <v>2569.1799999999998</v>
      </c>
      <c r="O15" s="168"/>
      <c r="P15" s="168">
        <f>N15-O15+M15</f>
        <v>3439.39</v>
      </c>
      <c r="Q15" s="168">
        <f>K15+M15+N15-O15</f>
        <v>1103439.3899999999</v>
      </c>
    </row>
    <row r="16" spans="1:17" ht="19.5">
      <c r="A16" s="151"/>
      <c r="B16" s="174"/>
      <c r="C16" s="153"/>
      <c r="D16" s="154"/>
      <c r="E16" s="164"/>
      <c r="F16" s="165"/>
      <c r="G16" s="175"/>
      <c r="H16" s="158"/>
      <c r="I16" s="158"/>
      <c r="J16" s="158"/>
      <c r="K16" s="158"/>
      <c r="L16" s="167"/>
      <c r="M16" s="168"/>
      <c r="N16" s="168"/>
      <c r="O16" s="168"/>
      <c r="P16" s="168"/>
      <c r="Q16" s="168"/>
    </row>
    <row r="17" spans="1:17" ht="19.5">
      <c r="A17" s="176"/>
      <c r="B17" s="174"/>
      <c r="C17" s="153"/>
      <c r="D17" s="154"/>
      <c r="E17" s="164"/>
      <c r="F17" s="165"/>
      <c r="G17" s="175"/>
      <c r="H17" s="158"/>
      <c r="I17" s="158"/>
      <c r="J17" s="158"/>
      <c r="K17" s="158">
        <f>I17-J17</f>
        <v>0</v>
      </c>
      <c r="L17" s="167"/>
      <c r="M17" s="168"/>
      <c r="N17" s="168"/>
      <c r="O17" s="168"/>
      <c r="P17" s="168"/>
      <c r="Q17" s="158"/>
    </row>
    <row r="18" spans="1:17" ht="18.75">
      <c r="A18" s="160" t="s">
        <v>15</v>
      </c>
      <c r="B18" s="161"/>
      <c r="C18" s="153"/>
      <c r="D18" s="154"/>
      <c r="E18" s="164">
        <f>E15+E16+E17</f>
        <v>1100000</v>
      </c>
      <c r="F18" s="164"/>
      <c r="G18" s="164"/>
      <c r="H18" s="164">
        <v>110000</v>
      </c>
      <c r="I18" s="164"/>
      <c r="J18" s="164">
        <f t="shared" ref="J18:Q18" si="0">J15+J16+J17</f>
        <v>0</v>
      </c>
      <c r="K18" s="164">
        <f t="shared" si="0"/>
        <v>1100000</v>
      </c>
      <c r="L18" s="164">
        <f t="shared" si="0"/>
        <v>0</v>
      </c>
      <c r="M18" s="164">
        <f t="shared" si="0"/>
        <v>870.21</v>
      </c>
      <c r="N18" s="164">
        <f t="shared" si="0"/>
        <v>2569.1799999999998</v>
      </c>
      <c r="O18" s="164">
        <f t="shared" si="0"/>
        <v>0</v>
      </c>
      <c r="P18" s="164">
        <f t="shared" si="0"/>
        <v>3439.39</v>
      </c>
      <c r="Q18" s="164">
        <f t="shared" si="0"/>
        <v>1103439.3899999999</v>
      </c>
    </row>
    <row r="19" spans="1:17" ht="18.75">
      <c r="A19" s="247" t="s">
        <v>21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135"/>
      <c r="O19" s="135"/>
      <c r="P19" s="135"/>
      <c r="Q19" s="178"/>
    </row>
    <row r="20" spans="1:17" ht="18.75">
      <c r="A20" s="148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35"/>
      <c r="O20" s="135"/>
      <c r="P20" s="135"/>
      <c r="Q20" s="178"/>
    </row>
    <row r="21" spans="1:17" ht="19.5" hidden="1">
      <c r="A21" s="179"/>
      <c r="B21" s="152"/>
      <c r="C21" s="153"/>
      <c r="D21" s="154"/>
      <c r="E21" s="145"/>
      <c r="F21" s="165"/>
      <c r="G21" s="156"/>
      <c r="H21" s="157"/>
      <c r="I21" s="158"/>
      <c r="J21" s="180"/>
      <c r="K21" s="168"/>
      <c r="L21" s="158"/>
      <c r="M21" s="158"/>
      <c r="N21" s="168"/>
      <c r="O21" s="168"/>
      <c r="P21" s="164"/>
      <c r="Q21" s="168"/>
    </row>
    <row r="22" spans="1:17" ht="19.5" hidden="1">
      <c r="A22" s="181"/>
      <c r="B22" s="152"/>
      <c r="C22" s="153"/>
      <c r="D22" s="154"/>
      <c r="E22" s="145"/>
      <c r="F22" s="165"/>
      <c r="G22" s="156"/>
      <c r="H22" s="157"/>
      <c r="I22" s="158"/>
      <c r="J22" s="180"/>
      <c r="K22" s="158"/>
      <c r="L22" s="158"/>
      <c r="M22" s="158"/>
      <c r="N22" s="168"/>
      <c r="O22" s="168"/>
      <c r="P22" s="164"/>
      <c r="Q22" s="168"/>
    </row>
    <row r="23" spans="1:17" ht="19.5" hidden="1">
      <c r="A23" s="151"/>
      <c r="B23" s="152"/>
      <c r="C23" s="153"/>
      <c r="D23" s="154"/>
      <c r="E23" s="145"/>
      <c r="F23" s="165"/>
      <c r="G23" s="156"/>
      <c r="H23" s="157"/>
      <c r="I23" s="158"/>
      <c r="J23" s="180"/>
      <c r="K23" s="158"/>
      <c r="L23" s="168"/>
      <c r="M23" s="158"/>
      <c r="N23" s="168"/>
      <c r="O23" s="168"/>
      <c r="P23" s="164"/>
      <c r="Q23" s="168"/>
    </row>
    <row r="24" spans="1:17" ht="19.5">
      <c r="A24" s="182" t="s">
        <v>15</v>
      </c>
      <c r="B24" s="161"/>
      <c r="C24" s="153"/>
      <c r="D24" s="154"/>
      <c r="E24" s="145">
        <f>E21+E22+E23</f>
        <v>0</v>
      </c>
      <c r="F24" s="155"/>
      <c r="G24" s="156"/>
      <c r="H24" s="158">
        <f>H21+H22+H23</f>
        <v>0</v>
      </c>
      <c r="I24" s="158">
        <f t="shared" ref="I24:N24" si="1">I21+I22+I23</f>
        <v>0</v>
      </c>
      <c r="J24" s="158">
        <f t="shared" si="1"/>
        <v>0</v>
      </c>
      <c r="K24" s="158">
        <f t="shared" si="1"/>
        <v>0</v>
      </c>
      <c r="L24" s="158"/>
      <c r="M24" s="158">
        <f t="shared" si="1"/>
        <v>0</v>
      </c>
      <c r="N24" s="168">
        <f t="shared" si="1"/>
        <v>0</v>
      </c>
      <c r="O24" s="168">
        <f>O21+O22+O23</f>
        <v>0</v>
      </c>
      <c r="P24" s="158">
        <f>P21+P22+P23</f>
        <v>0</v>
      </c>
      <c r="Q24" s="158">
        <f>Q21+Q22+Q23</f>
        <v>0</v>
      </c>
    </row>
    <row r="25" spans="1:17" ht="18.75">
      <c r="A25" s="247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135"/>
      <c r="O25" s="135"/>
      <c r="P25" s="135"/>
      <c r="Q25" s="178"/>
    </row>
    <row r="26" spans="1:17" ht="19.5">
      <c r="A26" s="151"/>
      <c r="B26" s="152"/>
      <c r="C26" s="153"/>
      <c r="D26" s="154"/>
      <c r="E26" s="145"/>
      <c r="F26" s="155"/>
      <c r="G26" s="156"/>
      <c r="H26" s="157"/>
      <c r="I26" s="158"/>
      <c r="J26" s="159"/>
      <c r="K26" s="158"/>
      <c r="L26" s="158"/>
      <c r="M26" s="158"/>
      <c r="N26" s="158"/>
      <c r="O26" s="158"/>
      <c r="P26" s="158"/>
      <c r="Q26" s="158"/>
    </row>
    <row r="27" spans="1:17" ht="19.5">
      <c r="A27" s="160" t="s">
        <v>15</v>
      </c>
      <c r="B27" s="161"/>
      <c r="C27" s="153">
        <v>0</v>
      </c>
      <c r="D27" s="154"/>
      <c r="E27" s="145"/>
      <c r="F27" s="155"/>
      <c r="G27" s="156"/>
      <c r="H27" s="157"/>
      <c r="I27" s="158"/>
      <c r="J27" s="159"/>
      <c r="K27" s="158"/>
      <c r="L27" s="158"/>
      <c r="M27" s="158"/>
      <c r="N27" s="158"/>
      <c r="O27" s="158"/>
      <c r="P27" s="158"/>
      <c r="Q27" s="158"/>
    </row>
    <row r="28" spans="1:17" ht="18.75">
      <c r="A28" s="250" t="s">
        <v>17</v>
      </c>
      <c r="B28" s="251"/>
      <c r="C28" s="252"/>
      <c r="D28" s="252"/>
      <c r="E28" s="252"/>
      <c r="F28" s="253"/>
      <c r="G28" s="183"/>
      <c r="H28" s="184">
        <f>H18+H24</f>
        <v>110000</v>
      </c>
      <c r="I28" s="184">
        <f>I18+I24</f>
        <v>0</v>
      </c>
      <c r="J28" s="185">
        <f>J18+J24</f>
        <v>0</v>
      </c>
      <c r="K28" s="185">
        <f>K18+K24</f>
        <v>1100000</v>
      </c>
      <c r="L28" s="58"/>
      <c r="M28" s="184">
        <f>M18</f>
        <v>870.21</v>
      </c>
      <c r="N28" s="185">
        <f>N18+N24</f>
        <v>2569.1799999999998</v>
      </c>
      <c r="O28" s="185">
        <f>O18+O24</f>
        <v>0</v>
      </c>
      <c r="P28" s="185">
        <f>P18+P24</f>
        <v>3439.39</v>
      </c>
      <c r="Q28" s="185">
        <f>K28+P28</f>
        <v>1103439.3899999999</v>
      </c>
    </row>
    <row r="29" spans="1:17" ht="18.75">
      <c r="A29" s="186"/>
      <c r="B29" s="187"/>
      <c r="C29" s="188"/>
      <c r="D29" s="188"/>
      <c r="E29" s="189"/>
      <c r="F29" s="190"/>
      <c r="G29" s="190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5"/>
      <c r="B30" s="140"/>
      <c r="C30" s="138"/>
      <c r="D30" s="138"/>
      <c r="E30" s="141"/>
      <c r="F30" s="142"/>
      <c r="G30" s="142"/>
      <c r="H30" s="135"/>
      <c r="I30" s="135"/>
      <c r="J30" s="135"/>
      <c r="K30" s="135"/>
      <c r="L30" s="135"/>
      <c r="M30" s="135"/>
      <c r="N30" s="191"/>
      <c r="O30" s="135"/>
      <c r="P30" s="135"/>
      <c r="Q30" s="135"/>
    </row>
    <row r="31" spans="1:17" ht="18.75">
      <c r="A31" s="135"/>
      <c r="B31" s="243" t="s">
        <v>63</v>
      </c>
      <c r="C31" s="254"/>
      <c r="D31" s="254"/>
      <c r="E31" s="255"/>
      <c r="F31" s="256"/>
      <c r="G31" s="256"/>
      <c r="H31" s="257"/>
      <c r="I31" s="244"/>
      <c r="J31" s="244"/>
      <c r="K31" s="244"/>
      <c r="L31" s="135"/>
      <c r="M31" s="135"/>
      <c r="N31" s="135"/>
      <c r="O31" s="135"/>
      <c r="P31" s="135"/>
      <c r="Q31" s="135"/>
    </row>
    <row r="32" spans="1:17" ht="18.75">
      <c r="A32" s="135"/>
      <c r="B32" s="140"/>
      <c r="C32" s="138"/>
      <c r="D32" s="138"/>
      <c r="E32" s="141"/>
      <c r="F32" s="142"/>
      <c r="G32" s="142"/>
      <c r="H32" s="135"/>
      <c r="I32" s="135"/>
      <c r="J32" s="135"/>
      <c r="K32" s="135"/>
      <c r="L32" s="135"/>
      <c r="M32" s="135"/>
      <c r="N32" s="135"/>
      <c r="O32" s="135"/>
      <c r="P32" s="135"/>
      <c r="Q32" s="135"/>
    </row>
    <row r="33" spans="1:17" ht="18.75">
      <c r="A33" s="135"/>
      <c r="B33" s="140"/>
      <c r="C33" s="138"/>
      <c r="D33" s="138"/>
      <c r="E33" s="141"/>
      <c r="F33" s="142"/>
      <c r="G33" s="142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8.75">
      <c r="A34" s="135"/>
      <c r="B34" s="243" t="s">
        <v>84</v>
      </c>
      <c r="C34" s="244"/>
      <c r="D34" s="244"/>
      <c r="E34" s="244"/>
      <c r="F34" s="244"/>
      <c r="G34" s="244"/>
      <c r="H34" s="244"/>
      <c r="I34" s="244"/>
      <c r="J34" s="244"/>
      <c r="K34" s="244"/>
      <c r="L34" s="135"/>
      <c r="M34" s="135"/>
      <c r="N34" s="135"/>
      <c r="O34" s="135"/>
      <c r="P34" s="135"/>
      <c r="Q34" s="135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 t="s">
        <v>71</v>
      </c>
      <c r="K35" s="1"/>
      <c r="L35" s="1"/>
      <c r="M35" s="1"/>
      <c r="N35" s="1"/>
      <c r="O35" s="1"/>
      <c r="P35" s="1"/>
      <c r="Q35" s="1"/>
    </row>
    <row r="36" spans="1:17">
      <c r="B36" t="s">
        <v>70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A24" zoomScale="60" workbookViewId="0">
      <selection activeCell="B36" sqref="B36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0.85546875" bestFit="1" customWidth="1"/>
    <col min="14" max="14" width="14.42578125" customWidth="1"/>
    <col min="15" max="15" width="11.5703125" customWidth="1"/>
    <col min="16" max="16" width="14.42578125" customWidth="1"/>
    <col min="17" max="17" width="17.42578125" customWidth="1"/>
  </cols>
  <sheetData>
    <row r="1" spans="1:17" ht="18">
      <c r="A1" s="217" t="s">
        <v>51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58"/>
      <c r="P1" s="258"/>
      <c r="Q1" s="258"/>
    </row>
    <row r="2" spans="1:17" ht="18.75">
      <c r="A2" s="135"/>
      <c r="B2" s="136"/>
      <c r="C2" s="136"/>
      <c r="D2" s="259" t="s">
        <v>79</v>
      </c>
      <c r="E2" s="260"/>
      <c r="F2" s="260"/>
      <c r="G2" s="260"/>
      <c r="H2" s="260"/>
      <c r="I2" s="260"/>
      <c r="J2" s="260"/>
      <c r="K2" s="260"/>
      <c r="L2" s="135"/>
      <c r="M2" s="135"/>
      <c r="N2" s="135"/>
      <c r="O2" s="135"/>
      <c r="P2" s="135"/>
      <c r="Q2" s="135"/>
    </row>
    <row r="3" spans="1:17" ht="18.75">
      <c r="A3" s="135"/>
      <c r="B3" s="137"/>
      <c r="C3" s="138"/>
      <c r="D3" s="138"/>
      <c r="E3" s="138"/>
      <c r="F3" s="73"/>
      <c r="G3" s="139"/>
      <c r="H3" s="139"/>
      <c r="I3" s="139"/>
      <c r="J3" s="139"/>
      <c r="K3" s="139"/>
      <c r="L3" s="139"/>
      <c r="M3" s="139"/>
      <c r="N3" s="261" t="s">
        <v>22</v>
      </c>
      <c r="O3" s="261"/>
      <c r="P3" s="139"/>
      <c r="Q3" s="139"/>
    </row>
    <row r="4" spans="1:17" ht="18.75">
      <c r="A4" s="135"/>
      <c r="B4" s="140"/>
      <c r="C4" s="138"/>
      <c r="D4" s="138"/>
      <c r="E4" s="141"/>
      <c r="F4" s="142"/>
      <c r="G4" s="142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8.75">
      <c r="A5" s="135"/>
      <c r="B5" s="140"/>
      <c r="C5" s="138"/>
      <c r="D5" s="138"/>
      <c r="E5" s="141"/>
      <c r="F5" s="262"/>
      <c r="G5" s="262"/>
      <c r="H5" s="262"/>
      <c r="I5" s="262"/>
      <c r="J5" s="262"/>
      <c r="K5" s="143"/>
      <c r="L5" s="135"/>
      <c r="M5" s="135"/>
      <c r="N5" s="135"/>
      <c r="O5" s="135"/>
      <c r="P5" s="135"/>
      <c r="Q5" s="135"/>
    </row>
    <row r="6" spans="1:17" ht="18.75">
      <c r="A6" s="135"/>
      <c r="B6" s="140"/>
      <c r="C6" s="138"/>
      <c r="D6" s="138"/>
      <c r="E6" s="141"/>
      <c r="F6" s="142"/>
      <c r="G6" s="142"/>
      <c r="H6" s="135"/>
      <c r="I6" s="135"/>
      <c r="J6" s="135"/>
      <c r="K6" s="135"/>
      <c r="L6" s="135"/>
      <c r="M6" s="135"/>
      <c r="N6" s="135"/>
      <c r="O6" s="135"/>
      <c r="P6" s="135"/>
      <c r="Q6" s="135"/>
    </row>
    <row r="7" spans="1:17" ht="18.75">
      <c r="A7" s="135"/>
      <c r="B7" s="140"/>
      <c r="C7" s="138"/>
      <c r="D7" s="138"/>
      <c r="E7" s="141"/>
      <c r="F7" s="142"/>
      <c r="G7" s="142"/>
      <c r="H7" s="135"/>
      <c r="I7" s="135"/>
      <c r="J7" s="135"/>
      <c r="K7" s="135"/>
      <c r="L7" s="135"/>
      <c r="M7" s="135"/>
      <c r="N7" s="135"/>
      <c r="O7" s="135"/>
      <c r="P7" s="135"/>
      <c r="Q7" s="135"/>
    </row>
    <row r="8" spans="1:17" ht="187.5">
      <c r="A8" s="144" t="s">
        <v>4</v>
      </c>
      <c r="B8" s="145" t="s">
        <v>5</v>
      </c>
      <c r="C8" s="145" t="s">
        <v>6</v>
      </c>
      <c r="D8" s="146" t="s">
        <v>0</v>
      </c>
      <c r="E8" s="145" t="s">
        <v>1</v>
      </c>
      <c r="F8" s="146" t="s">
        <v>2</v>
      </c>
      <c r="G8" s="145" t="s">
        <v>7</v>
      </c>
      <c r="H8" s="146" t="s">
        <v>10</v>
      </c>
      <c r="I8" s="145" t="s">
        <v>8</v>
      </c>
      <c r="J8" s="147" t="s">
        <v>9</v>
      </c>
      <c r="K8" s="145" t="s">
        <v>18</v>
      </c>
      <c r="L8" s="145" t="s">
        <v>3</v>
      </c>
      <c r="M8" s="145" t="s">
        <v>11</v>
      </c>
      <c r="N8" s="145" t="s">
        <v>13</v>
      </c>
      <c r="O8" s="145" t="s">
        <v>14</v>
      </c>
      <c r="P8" s="145" t="s">
        <v>12</v>
      </c>
      <c r="Q8" s="145" t="s">
        <v>16</v>
      </c>
    </row>
    <row r="9" spans="1:17" ht="18.75">
      <c r="A9" s="145">
        <v>1</v>
      </c>
      <c r="B9" s="146">
        <v>2</v>
      </c>
      <c r="C9" s="145">
        <v>3</v>
      </c>
      <c r="D9" s="146">
        <v>4</v>
      </c>
      <c r="E9" s="145">
        <v>5</v>
      </c>
      <c r="F9" s="146">
        <v>6</v>
      </c>
      <c r="G9" s="145">
        <v>7</v>
      </c>
      <c r="H9" s="146">
        <v>8</v>
      </c>
      <c r="I9" s="145">
        <v>9</v>
      </c>
      <c r="J9" s="146">
        <v>10</v>
      </c>
      <c r="K9" s="146">
        <v>11</v>
      </c>
      <c r="L9" s="145">
        <v>12</v>
      </c>
      <c r="M9" s="146">
        <v>13</v>
      </c>
      <c r="N9" s="145">
        <v>14</v>
      </c>
      <c r="O9" s="146">
        <v>15</v>
      </c>
      <c r="P9" s="145">
        <v>16</v>
      </c>
      <c r="Q9" s="147">
        <v>17</v>
      </c>
    </row>
    <row r="10" spans="1:17" ht="18.75">
      <c r="A10" s="247" t="s">
        <v>19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149"/>
      <c r="O10" s="149"/>
      <c r="P10" s="149"/>
      <c r="Q10" s="150"/>
    </row>
    <row r="11" spans="1:17" ht="19.5">
      <c r="A11" s="151"/>
      <c r="B11" s="152"/>
      <c r="C11" s="153"/>
      <c r="D11" s="154"/>
      <c r="E11" s="145"/>
      <c r="F11" s="155"/>
      <c r="G11" s="156"/>
      <c r="H11" s="157"/>
      <c r="I11" s="158"/>
      <c r="J11" s="159"/>
      <c r="K11" s="158"/>
      <c r="L11" s="158"/>
      <c r="M11" s="158"/>
      <c r="N11" s="158"/>
      <c r="O11" s="158"/>
      <c r="P11" s="158"/>
      <c r="Q11" s="158"/>
    </row>
    <row r="12" spans="1:17" ht="19.5">
      <c r="A12" s="160" t="s">
        <v>15</v>
      </c>
      <c r="B12" s="161"/>
      <c r="C12" s="153"/>
      <c r="D12" s="154"/>
      <c r="E12" s="145"/>
      <c r="F12" s="155"/>
      <c r="G12" s="156"/>
      <c r="H12" s="157"/>
      <c r="I12" s="158"/>
      <c r="J12" s="159"/>
      <c r="K12" s="158"/>
      <c r="L12" s="158"/>
      <c r="M12" s="158"/>
      <c r="N12" s="158"/>
      <c r="O12" s="158"/>
      <c r="P12" s="158"/>
      <c r="Q12" s="158"/>
    </row>
    <row r="13" spans="1:17" ht="18.75">
      <c r="A13" s="245" t="s">
        <v>20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162"/>
      <c r="O13" s="162"/>
      <c r="P13" s="162"/>
      <c r="Q13" s="163"/>
    </row>
    <row r="14" spans="1:17" ht="19.5">
      <c r="A14" s="151"/>
      <c r="B14" s="152"/>
      <c r="C14" s="153"/>
      <c r="D14" s="154"/>
      <c r="E14" s="164"/>
      <c r="F14" s="165"/>
      <c r="G14" s="166"/>
      <c r="H14" s="158"/>
      <c r="I14" s="158"/>
      <c r="J14" s="158"/>
      <c r="K14" s="158"/>
      <c r="L14" s="167"/>
      <c r="M14" s="168"/>
      <c r="N14" s="168"/>
      <c r="O14" s="168"/>
      <c r="P14" s="164"/>
      <c r="Q14" s="168"/>
    </row>
    <row r="15" spans="1:17" ht="156">
      <c r="A15" s="151">
        <v>1</v>
      </c>
      <c r="B15" s="152" t="s">
        <v>24</v>
      </c>
      <c r="C15" s="153" t="s">
        <v>52</v>
      </c>
      <c r="D15" s="154" t="s">
        <v>32</v>
      </c>
      <c r="E15" s="145">
        <v>418000</v>
      </c>
      <c r="F15" s="165">
        <v>41657</v>
      </c>
      <c r="G15" s="169" t="s">
        <v>50</v>
      </c>
      <c r="H15" s="170">
        <v>85000</v>
      </c>
      <c r="I15" s="171"/>
      <c r="J15" s="172"/>
      <c r="K15" s="158">
        <f>H15-J15+I15</f>
        <v>85000</v>
      </c>
      <c r="L15" s="173">
        <v>0.5</v>
      </c>
      <c r="M15" s="168">
        <v>1199.07</v>
      </c>
      <c r="N15" s="168">
        <v>428.71</v>
      </c>
      <c r="O15" s="168"/>
      <c r="P15" s="168">
        <f>N15-O15+M15</f>
        <v>1627.78</v>
      </c>
      <c r="Q15" s="168">
        <f>K15+P15</f>
        <v>86627.78</v>
      </c>
    </row>
    <row r="16" spans="1:17" ht="156">
      <c r="A16" s="151">
        <v>2</v>
      </c>
      <c r="B16" s="152" t="s">
        <v>24</v>
      </c>
      <c r="C16" s="153" t="s">
        <v>58</v>
      </c>
      <c r="D16" s="154" t="s">
        <v>32</v>
      </c>
      <c r="E16" s="164">
        <v>780000</v>
      </c>
      <c r="F16" s="165">
        <v>42389</v>
      </c>
      <c r="G16" s="169" t="s">
        <v>50</v>
      </c>
      <c r="H16" s="158">
        <v>780000</v>
      </c>
      <c r="I16" s="158"/>
      <c r="J16" s="158"/>
      <c r="K16" s="158">
        <v>780000</v>
      </c>
      <c r="L16" s="167">
        <v>0.5</v>
      </c>
      <c r="M16" s="168">
        <v>7845.41</v>
      </c>
      <c r="N16" s="168">
        <v>1821.78</v>
      </c>
      <c r="O16" s="168"/>
      <c r="P16" s="168">
        <f>N16-O16+M16</f>
        <v>9667.19</v>
      </c>
      <c r="Q16" s="168">
        <f t="shared" ref="Q16:Q17" si="0">K16+P16</f>
        <v>789667.19</v>
      </c>
    </row>
    <row r="17" spans="1:17" ht="156">
      <c r="A17" s="151">
        <v>3</v>
      </c>
      <c r="B17" s="152" t="s">
        <v>24</v>
      </c>
      <c r="C17" s="153" t="s">
        <v>69</v>
      </c>
      <c r="D17" s="154" t="s">
        <v>32</v>
      </c>
      <c r="E17" s="164"/>
      <c r="F17" s="165">
        <v>42819</v>
      </c>
      <c r="G17" s="169" t="s">
        <v>50</v>
      </c>
      <c r="H17" s="158">
        <v>500000</v>
      </c>
      <c r="I17" s="158"/>
      <c r="J17" s="158"/>
      <c r="K17" s="158">
        <v>500000</v>
      </c>
      <c r="L17" s="167">
        <v>0.5</v>
      </c>
      <c r="M17" s="168">
        <v>1751.71</v>
      </c>
      <c r="N17" s="168">
        <v>1167.81</v>
      </c>
      <c r="O17" s="168"/>
      <c r="P17" s="168">
        <f>N17-O17+M17</f>
        <v>2919.52</v>
      </c>
      <c r="Q17" s="168">
        <f t="shared" si="0"/>
        <v>502919.52</v>
      </c>
    </row>
    <row r="18" spans="1:17" ht="19.5">
      <c r="A18" s="176"/>
      <c r="B18" s="174"/>
      <c r="C18" s="153"/>
      <c r="D18" s="154"/>
      <c r="E18" s="164"/>
      <c r="F18" s="165"/>
      <c r="G18" s="175"/>
      <c r="H18" s="158"/>
      <c r="I18" s="158"/>
      <c r="J18" s="158"/>
      <c r="K18" s="158">
        <f>I18-J18</f>
        <v>0</v>
      </c>
      <c r="L18" s="167"/>
      <c r="M18" s="168"/>
      <c r="N18" s="168"/>
      <c r="O18" s="168"/>
      <c r="P18" s="168"/>
      <c r="Q18" s="168"/>
    </row>
    <row r="19" spans="1:17" ht="18.75">
      <c r="A19" s="160" t="s">
        <v>15</v>
      </c>
      <c r="B19" s="161"/>
      <c r="C19" s="153"/>
      <c r="D19" s="154"/>
      <c r="E19" s="164">
        <f>E14+E15+E16+E17+E18</f>
        <v>1198000</v>
      </c>
      <c r="F19" s="164"/>
      <c r="G19" s="164"/>
      <c r="H19" s="164">
        <f>H15+H16+H17</f>
        <v>1365000</v>
      </c>
      <c r="I19" s="164">
        <f>I14+I15+I16+I17+I18</f>
        <v>0</v>
      </c>
      <c r="J19" s="164">
        <f>J14+J15+J16+J17+J18</f>
        <v>0</v>
      </c>
      <c r="K19" s="164">
        <f>K14+K15+K16+K17+K18</f>
        <v>1365000</v>
      </c>
      <c r="L19" s="164"/>
      <c r="M19" s="164">
        <v>0</v>
      </c>
      <c r="N19" s="164">
        <f>N14+N15+N16+N17+N18</f>
        <v>3418.2999999999997</v>
      </c>
      <c r="O19" s="164">
        <f>O14+O15+O16+O17+O18</f>
        <v>0</v>
      </c>
      <c r="P19" s="164">
        <f>P14+P15+P16+P17</f>
        <v>14214.490000000002</v>
      </c>
      <c r="Q19" s="168">
        <f>Q15+Q16+Q17</f>
        <v>1379214.49</v>
      </c>
    </row>
    <row r="20" spans="1:17" ht="18.75">
      <c r="A20" s="247" t="s">
        <v>21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135"/>
      <c r="O20" s="135"/>
      <c r="P20" s="135"/>
      <c r="Q20" s="178"/>
    </row>
    <row r="21" spans="1:17" ht="18.75">
      <c r="A21" s="148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35"/>
      <c r="O21" s="135"/>
      <c r="P21" s="135"/>
      <c r="Q21" s="178"/>
    </row>
    <row r="22" spans="1:17" ht="20.25" thickBot="1">
      <c r="A22" s="179"/>
      <c r="B22" s="152"/>
      <c r="C22" s="153"/>
      <c r="D22" s="154"/>
      <c r="E22" s="145"/>
      <c r="F22" s="165"/>
      <c r="G22" s="156"/>
      <c r="H22" s="157"/>
      <c r="I22" s="158"/>
      <c r="J22" s="180"/>
      <c r="K22" s="168"/>
      <c r="L22" s="158"/>
      <c r="M22" s="158"/>
      <c r="N22" s="168"/>
      <c r="O22" s="168"/>
      <c r="P22" s="164"/>
      <c r="Q22" s="168"/>
    </row>
    <row r="23" spans="1:17" ht="19.5">
      <c r="A23" s="181"/>
      <c r="B23" s="152"/>
      <c r="C23" s="153"/>
      <c r="D23" s="154"/>
      <c r="E23" s="145"/>
      <c r="F23" s="165"/>
      <c r="G23" s="156"/>
      <c r="H23" s="157"/>
      <c r="I23" s="158"/>
      <c r="J23" s="180"/>
      <c r="K23" s="158"/>
      <c r="L23" s="158"/>
      <c r="M23" s="158"/>
      <c r="N23" s="168"/>
      <c r="O23" s="168"/>
      <c r="P23" s="164"/>
      <c r="Q23" s="168"/>
    </row>
    <row r="24" spans="1:17" ht="19.5">
      <c r="A24" s="151"/>
      <c r="B24" s="152"/>
      <c r="C24" s="153"/>
      <c r="D24" s="154"/>
      <c r="E24" s="145"/>
      <c r="F24" s="165"/>
      <c r="G24" s="156"/>
      <c r="H24" s="157"/>
      <c r="I24" s="158"/>
      <c r="J24" s="180"/>
      <c r="K24" s="158"/>
      <c r="L24" s="168"/>
      <c r="M24" s="158"/>
      <c r="N24" s="168"/>
      <c r="O24" s="168"/>
      <c r="P24" s="164"/>
      <c r="Q24" s="168"/>
    </row>
    <row r="25" spans="1:17" ht="19.5">
      <c r="A25" s="182" t="s">
        <v>15</v>
      </c>
      <c r="B25" s="161"/>
      <c r="C25" s="153"/>
      <c r="D25" s="154"/>
      <c r="E25" s="145">
        <f>E22+E23+E24</f>
        <v>0</v>
      </c>
      <c r="F25" s="155"/>
      <c r="G25" s="156"/>
      <c r="H25" s="158">
        <f>H22+H23+H24</f>
        <v>0</v>
      </c>
      <c r="I25" s="158">
        <f t="shared" ref="I25:N25" si="1">I22+I23+I24</f>
        <v>0</v>
      </c>
      <c r="J25" s="158">
        <f t="shared" si="1"/>
        <v>0</v>
      </c>
      <c r="K25" s="158">
        <f t="shared" si="1"/>
        <v>0</v>
      </c>
      <c r="L25" s="158"/>
      <c r="M25" s="158">
        <f t="shared" si="1"/>
        <v>0</v>
      </c>
      <c r="N25" s="168">
        <f t="shared" si="1"/>
        <v>0</v>
      </c>
      <c r="O25" s="168">
        <f>O22+O23+O24</f>
        <v>0</v>
      </c>
      <c r="P25" s="158">
        <f>P22+P23+P24</f>
        <v>0</v>
      </c>
      <c r="Q25" s="158">
        <f>Q22+Q23+Q24</f>
        <v>0</v>
      </c>
    </row>
    <row r="26" spans="1:17" ht="18.75">
      <c r="A26" s="247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135"/>
      <c r="O26" s="135"/>
      <c r="P26" s="135"/>
      <c r="Q26" s="178"/>
    </row>
    <row r="27" spans="1:17" ht="19.5">
      <c r="A27" s="151"/>
      <c r="B27" s="152"/>
      <c r="C27" s="153"/>
      <c r="D27" s="154"/>
      <c r="E27" s="145"/>
      <c r="F27" s="155"/>
      <c r="G27" s="156"/>
      <c r="H27" s="157"/>
      <c r="I27" s="158"/>
      <c r="J27" s="159"/>
      <c r="K27" s="158"/>
      <c r="L27" s="158"/>
      <c r="M27" s="158"/>
      <c r="N27" s="158"/>
      <c r="O27" s="158"/>
      <c r="P27" s="158"/>
      <c r="Q27" s="158"/>
    </row>
    <row r="28" spans="1:17" ht="19.5">
      <c r="A28" s="160" t="s">
        <v>15</v>
      </c>
      <c r="B28" s="161"/>
      <c r="C28" s="153">
        <v>0</v>
      </c>
      <c r="D28" s="154"/>
      <c r="E28" s="145"/>
      <c r="F28" s="155"/>
      <c r="G28" s="156"/>
      <c r="H28" s="157"/>
      <c r="I28" s="158"/>
      <c r="J28" s="159"/>
      <c r="K28" s="158"/>
      <c r="L28" s="158"/>
      <c r="M28" s="158"/>
      <c r="N28" s="158"/>
      <c r="O28" s="158"/>
      <c r="P28" s="158"/>
      <c r="Q28" s="158"/>
    </row>
    <row r="29" spans="1:17" ht="18.75">
      <c r="A29" s="250" t="s">
        <v>17</v>
      </c>
      <c r="B29" s="251"/>
      <c r="C29" s="252"/>
      <c r="D29" s="252"/>
      <c r="E29" s="252"/>
      <c r="F29" s="253"/>
      <c r="G29" s="183"/>
      <c r="H29" s="184">
        <f>H19+H25</f>
        <v>1365000</v>
      </c>
      <c r="I29" s="184">
        <f>I19+I25</f>
        <v>0</v>
      </c>
      <c r="J29" s="185">
        <f>J19+J25</f>
        <v>0</v>
      </c>
      <c r="K29" s="185">
        <f>K19+K25</f>
        <v>1365000</v>
      </c>
      <c r="L29" s="58"/>
      <c r="M29" s="184">
        <v>0</v>
      </c>
      <c r="N29" s="185">
        <f>N19+N25</f>
        <v>3418.2999999999997</v>
      </c>
      <c r="O29" s="185">
        <f>O19+O25</f>
        <v>0</v>
      </c>
      <c r="P29" s="185">
        <f>P19+P25</f>
        <v>14214.490000000002</v>
      </c>
      <c r="Q29" s="185">
        <f>Q19+Q25</f>
        <v>1379214.49</v>
      </c>
    </row>
    <row r="30" spans="1:17" ht="18.75">
      <c r="A30" s="186"/>
      <c r="B30" s="187"/>
      <c r="C30" s="188"/>
      <c r="D30" s="188"/>
      <c r="E30" s="189"/>
      <c r="F30" s="190"/>
      <c r="G30" s="190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 ht="18.75">
      <c r="A31" s="135"/>
      <c r="B31" s="140"/>
      <c r="C31" s="138"/>
      <c r="D31" s="138"/>
      <c r="E31" s="141"/>
      <c r="F31" s="142"/>
      <c r="G31" s="142"/>
      <c r="H31" s="135"/>
      <c r="I31" s="135"/>
      <c r="J31" s="135"/>
      <c r="K31" s="135"/>
      <c r="L31" s="135"/>
      <c r="M31" s="135"/>
      <c r="N31" s="191"/>
      <c r="O31" s="135"/>
      <c r="P31" s="135"/>
      <c r="Q31" s="135"/>
    </row>
    <row r="32" spans="1:17" ht="18.75">
      <c r="A32" s="135"/>
      <c r="B32" s="243" t="s">
        <v>72</v>
      </c>
      <c r="C32" s="254"/>
      <c r="D32" s="254"/>
      <c r="E32" s="255"/>
      <c r="F32" s="256"/>
      <c r="G32" s="256"/>
      <c r="H32" s="257"/>
      <c r="I32" s="244"/>
      <c r="J32" s="244"/>
      <c r="K32" s="244"/>
      <c r="L32" s="135"/>
      <c r="M32" s="135"/>
      <c r="N32" s="135"/>
      <c r="O32" s="135"/>
      <c r="P32" s="135"/>
      <c r="Q32" s="135"/>
    </row>
    <row r="33" spans="1:17" ht="18.75">
      <c r="A33" s="135"/>
      <c r="B33" s="140"/>
      <c r="C33" s="138"/>
      <c r="D33" s="138"/>
      <c r="E33" s="141"/>
      <c r="F33" s="142"/>
      <c r="G33" s="142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8.75">
      <c r="A34" s="135"/>
      <c r="B34" s="140"/>
      <c r="C34" s="138"/>
      <c r="D34" s="138"/>
      <c r="E34" s="141"/>
      <c r="F34" s="142"/>
      <c r="G34" s="142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8.75">
      <c r="A35" s="135"/>
      <c r="B35" s="243" t="s">
        <v>85</v>
      </c>
      <c r="C35" s="244"/>
      <c r="D35" s="244"/>
      <c r="E35" s="244"/>
      <c r="F35" s="244"/>
      <c r="G35" s="244"/>
      <c r="H35" s="244"/>
      <c r="I35" s="244"/>
      <c r="J35" s="244"/>
      <c r="K35" s="244"/>
      <c r="L35" s="135"/>
      <c r="M35" s="135"/>
      <c r="N35" s="135"/>
      <c r="O35" s="135"/>
      <c r="P35" s="135"/>
      <c r="Q35" s="135"/>
    </row>
    <row r="37" spans="1:17">
      <c r="B37" t="s">
        <v>70</v>
      </c>
      <c r="J37" t="s">
        <v>71</v>
      </c>
    </row>
  </sheetData>
  <mergeCells count="11">
    <mergeCell ref="A1:Q1"/>
    <mergeCell ref="D2:K2"/>
    <mergeCell ref="N3:O3"/>
    <mergeCell ref="F5:J5"/>
    <mergeCell ref="A10:M10"/>
    <mergeCell ref="B35:K35"/>
    <mergeCell ref="A13:M13"/>
    <mergeCell ref="A20:M20"/>
    <mergeCell ref="A26:M26"/>
    <mergeCell ref="A29:F29"/>
    <mergeCell ref="B32:K32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user08</cp:lastModifiedBy>
  <cp:lastPrinted>2014-02-04T12:17:21Z</cp:lastPrinted>
  <dcterms:created xsi:type="dcterms:W3CDTF">2006-06-05T06:40:26Z</dcterms:created>
  <dcterms:modified xsi:type="dcterms:W3CDTF">2014-02-04T12:17:27Z</dcterms:modified>
</cp:coreProperties>
</file>