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<sst xmlns="http://schemas.openxmlformats.org/spreadsheetml/2006/main" count="98" uniqueCount="76">
  <si>
    <t xml:space="preserve">Наименование </t>
  </si>
  <si>
    <t>Факт</t>
  </si>
  <si>
    <t>% выполнения плана</t>
  </si>
  <si>
    <t>Налог на имущество</t>
  </si>
  <si>
    <t>Отклонение, сумма</t>
  </si>
  <si>
    <t xml:space="preserve">  - собственные доходы      </t>
  </si>
  <si>
    <t>тыс.руб.</t>
  </si>
  <si>
    <t xml:space="preserve">     При плане поступления собственных доходов в бюджет Авдеевского сельского поселения </t>
  </si>
  <si>
    <t>фактическое поступление собственных доходов</t>
  </si>
  <si>
    <t xml:space="preserve"> в бюджет составило</t>
  </si>
  <si>
    <t>Налог на доходы физических лиц</t>
  </si>
  <si>
    <t>Земельный налог</t>
  </si>
  <si>
    <t>Арендная плата за землю</t>
  </si>
  <si>
    <t>Доходы от сдачи в аренду имущества</t>
  </si>
  <si>
    <t>Доходы от продажи земельных участков</t>
  </si>
  <si>
    <t>Доходы от оказания платных услуг</t>
  </si>
  <si>
    <t>Прочие (невыясненные платежи)</t>
  </si>
  <si>
    <t>Дотации бюджетам поселений</t>
  </si>
  <si>
    <t xml:space="preserve">Субв. на выполн.передаваемых полномочий </t>
  </si>
  <si>
    <t>Иные межбюджетные трансферты</t>
  </si>
  <si>
    <t>Итого доходов :</t>
  </si>
  <si>
    <t>% от плановых назначений , в т.ч. :</t>
  </si>
  <si>
    <t>Заработная плата и начисления на оплату труда (211-213)</t>
  </si>
  <si>
    <t>Командировочные расходы (212)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</si>
  <si>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</si>
  <si>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</si>
  <si>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</si>
  <si>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</si>
  <si>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</si>
  <si>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Прочие расходы (290)</t>
  </si>
  <si>
    <t>Межбюджетные трансферты (251)</t>
  </si>
  <si>
    <t>Увеличение стоимости материальных запасов (340)</t>
  </si>
  <si>
    <t>Итого расходов :</t>
  </si>
  <si>
    <t xml:space="preserve">или  </t>
  </si>
  <si>
    <t>% плановых назначений</t>
  </si>
  <si>
    <t xml:space="preserve">% финансирование по отрасли </t>
  </si>
  <si>
    <t>сложилось следующим образом :</t>
  </si>
  <si>
    <t>Отрасль</t>
  </si>
  <si>
    <t>0100 Общегосударственные вопросы</t>
  </si>
  <si>
    <t>0409 Дорожное хозяйство</t>
  </si>
  <si>
    <t>0500 Жилищно-коммунальное хозяйство</t>
  </si>
  <si>
    <t>0200 Национальные вопросы(мобилизац.и вневойсковая подготовка)</t>
  </si>
  <si>
    <t xml:space="preserve">0300 Нац.безопасность и правоохранительня деятельность </t>
  </si>
  <si>
    <t>0800 Культура</t>
  </si>
  <si>
    <t>1001 Пенсионное обеспечение</t>
  </si>
  <si>
    <t xml:space="preserve">1300 Обслуживание гос.внутреннего и муниципального долга </t>
  </si>
  <si>
    <t>1400 Межбюджетные трансферты</t>
  </si>
  <si>
    <t>Обслуживание внутреннего долга (231)</t>
  </si>
  <si>
    <t>Увеличение стоимости основных средств (310)</t>
  </si>
  <si>
    <t xml:space="preserve">Профинансировано расходов на сумму </t>
  </si>
  <si>
    <t xml:space="preserve"> в т.ч.содерж.автодорог</t>
  </si>
  <si>
    <t>Доходы от уплаты акцизов на ГСМ</t>
  </si>
  <si>
    <t xml:space="preserve">Возврат остатков субсидий </t>
  </si>
  <si>
    <t>При выполнении расходной части бюджета на</t>
  </si>
  <si>
    <t>План год</t>
  </si>
  <si>
    <t>Субвенция на воинский учет (19-365)</t>
  </si>
  <si>
    <t xml:space="preserve">     При плане поступления безвозмездных доходов в бюджет Авдеевского сельского поселения </t>
  </si>
  <si>
    <t>Прочие безвозмездные поступления</t>
  </si>
  <si>
    <t xml:space="preserve">тыс.рублей,при плане  </t>
  </si>
  <si>
    <t>тыс.рублей</t>
  </si>
  <si>
    <t xml:space="preserve">  - безвозмездные доходы</t>
  </si>
  <si>
    <t>фактическое поступление безвозмездных доходов</t>
  </si>
  <si>
    <t>Прочие субсидии (24327)</t>
  </si>
  <si>
    <t>Иные межбюджетные трансферты (погашение кредита)</t>
  </si>
  <si>
    <t>Прочие субсидии (ППМИ, 24314)</t>
  </si>
  <si>
    <t>Иные межбюджетные трансферты (ТОСы 24407)</t>
  </si>
  <si>
    <t>Пенсионное обеспечение (264)</t>
  </si>
  <si>
    <r>
      <t xml:space="preserve">Пояснительная записка по </t>
    </r>
    <r>
      <rPr>
        <b/>
        <u val="single"/>
        <sz val="10"/>
        <rFont val="Arial"/>
        <family val="2"/>
      </rPr>
      <t>расходам</t>
    </r>
    <r>
      <rPr>
        <b/>
        <sz val="10"/>
        <rFont val="Arial"/>
        <family val="2"/>
      </rPr>
      <t xml:space="preserve"> за 1 полугодие 2020 год по Авдеевскому поселению </t>
    </r>
  </si>
  <si>
    <t>Остаток средств на счетах</t>
  </si>
  <si>
    <t>на 01.01.2020</t>
  </si>
  <si>
    <t xml:space="preserve"> 1. Пояснительная записка по поступлению доходов в Авдеевском поселении за 9 месяцев 2020 год</t>
  </si>
  <si>
    <t xml:space="preserve">   За 9 месяцев 2020 год в бюджет Авдеевского сельского поселения поступило доходов в сумме </t>
  </si>
  <si>
    <t xml:space="preserve"> За 9 месяцев 2020 года        </t>
  </si>
  <si>
    <t xml:space="preserve">Объем плановых расходов за 9 месяцев 2020 г. утвержден в сумме </t>
  </si>
  <si>
    <t>план на 9 месяцев</t>
  </si>
  <si>
    <t>на 01.10.2020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</si>
</sst>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#,##0.0"/>
    <numFmt numFmtId="194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 horizontal="right"/>
    </xf>
    <xf numFmtId="188" fontId="1" fillId="0" borderId="0" xfId="0" applyNumberFormat="1" applyFont="1" applyAlignment="1">
      <alignment/>
    </xf>
    <xf numFmtId="193" fontId="0" fillId="0" borderId="10" xfId="0" applyNumberFormat="1" applyBorder="1" applyAlignment="1">
      <alignment/>
    </xf>
    <xf numFmtId="193" fontId="1" fillId="0" borderId="10" xfId="0" applyNumberFormat="1" applyFont="1" applyBorder="1" applyAlignment="1">
      <alignment/>
    </xf>
    <xf numFmtId="193" fontId="0" fillId="33" borderId="10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193" fontId="0" fillId="0" borderId="10" xfId="0" applyNumberFormat="1" applyFill="1" applyBorder="1" applyAlignment="1">
      <alignment/>
    </xf>
    <xf numFmtId="188" fontId="2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3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93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93" fontId="0" fillId="10" borderId="1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4" fontId="0" fillId="0" borderId="10" xfId="0" applyNumberFormat="1" applyBorder="1" applyAlignment="1">
      <alignment/>
    </xf>
    <xf numFmtId="193" fontId="0" fillId="6" borderId="10" xfId="0" applyNumberFormat="1" applyFill="1" applyBorder="1" applyAlignment="1">
      <alignment/>
    </xf>
    <xf numFmtId="194" fontId="0" fillId="6" borderId="10" xfId="0" applyNumberFormat="1" applyFill="1" applyBorder="1" applyAlignment="1">
      <alignment/>
    </xf>
    <xf numFmtId="194" fontId="1" fillId="0" borderId="10" xfId="0" applyNumberFormat="1" applyFont="1" applyBorder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0" fillId="10" borderId="12" xfId="0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9" fontId="0" fillId="10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PageLayoutView="0" workbookViewId="0" topLeftCell="A7">
      <selection activeCell="G39" sqref="G39:H39"/>
    </sheetView>
  </sheetViews>
  <sheetFormatPr defaultColWidth="9.140625" defaultRowHeight="12.75"/>
  <cols>
    <col min="1" max="1" width="1.1484375" style="0" customWidth="1"/>
    <col min="2" max="2" width="9.7109375" style="0" customWidth="1"/>
    <col min="3" max="3" width="11.00390625" style="0" customWidth="1"/>
    <col min="4" max="4" width="9.8515625" style="0" customWidth="1"/>
    <col min="5" max="5" width="10.28125" style="0" customWidth="1"/>
    <col min="6" max="6" width="10.140625" style="0" customWidth="1"/>
    <col min="7" max="8" width="11.57421875" style="0" customWidth="1"/>
    <col min="9" max="9" width="10.140625" style="0" customWidth="1"/>
    <col min="10" max="10" width="11.00390625" style="0" customWidth="1"/>
    <col min="11" max="11" width="12.140625" style="0" customWidth="1"/>
  </cols>
  <sheetData>
    <row r="2" spans="2:11" ht="34.5" customHeight="1">
      <c r="B2" s="42" t="s">
        <v>70</v>
      </c>
      <c r="C2" s="42"/>
      <c r="D2" s="42"/>
      <c r="E2" s="42"/>
      <c r="F2" s="42"/>
      <c r="G2" s="42"/>
      <c r="H2" s="42"/>
      <c r="I2" s="42"/>
      <c r="J2" s="42"/>
      <c r="K2" s="42"/>
    </row>
    <row r="3" ht="20.25" customHeight="1">
      <c r="B3" t="s">
        <v>71</v>
      </c>
    </row>
    <row r="4" spans="2:7" ht="15.75">
      <c r="B4" s="3">
        <f>I36</f>
        <v>4314.76569</v>
      </c>
      <c r="C4" s="12" t="s">
        <v>58</v>
      </c>
      <c r="E4" s="11">
        <f>SUM(G17:G35)</f>
        <v>6558.747000000001</v>
      </c>
      <c r="F4" s="15" t="s">
        <v>59</v>
      </c>
      <c r="G4" s="14"/>
    </row>
    <row r="5" spans="3:7" ht="15.75">
      <c r="C5" s="12"/>
      <c r="E5" s="11"/>
      <c r="F5" s="16">
        <f>SUM(F6:F7)</f>
        <v>6558.747000000001</v>
      </c>
      <c r="G5" s="17">
        <f>SUM(G6:G7)</f>
        <v>4314.76569</v>
      </c>
    </row>
    <row r="6" spans="2:9" ht="12.75">
      <c r="B6" t="s">
        <v>5</v>
      </c>
      <c r="F6" s="7">
        <f>SUM(G17:G25)</f>
        <v>2534.0200000000004</v>
      </c>
      <c r="G6" s="4">
        <f>SUM(I17:I25)</f>
        <v>1576.22569</v>
      </c>
      <c r="H6" s="3"/>
      <c r="I6" s="2" t="s">
        <v>6</v>
      </c>
    </row>
    <row r="7" spans="2:9" ht="12.75">
      <c r="B7" s="12" t="s">
        <v>60</v>
      </c>
      <c r="F7" s="7">
        <f>SUM(G26:G34)</f>
        <v>4024.7270000000003</v>
      </c>
      <c r="G7" s="4">
        <f>SUM(I26:I34)</f>
        <v>2738.54</v>
      </c>
      <c r="H7" s="3"/>
      <c r="I7" s="2" t="s">
        <v>6</v>
      </c>
    </row>
    <row r="8" spans="6:9" ht="12.75">
      <c r="F8" s="18"/>
      <c r="G8" s="19"/>
      <c r="H8" s="3"/>
      <c r="I8" s="2"/>
    </row>
    <row r="9" ht="12.75">
      <c r="B9" t="s">
        <v>7</v>
      </c>
    </row>
    <row r="10" spans="2:7" ht="12.75">
      <c r="B10" t="s">
        <v>72</v>
      </c>
      <c r="D10" s="11">
        <f>SUM(H17:H25)</f>
        <v>1900.515</v>
      </c>
      <c r="E10" t="s">
        <v>6</v>
      </c>
      <c r="G10" t="s">
        <v>8</v>
      </c>
    </row>
    <row r="11" spans="2:9" ht="12.75">
      <c r="B11" t="s">
        <v>9</v>
      </c>
      <c r="D11">
        <f>SUM(I17:I25)</f>
        <v>1576.22569</v>
      </c>
      <c r="E11" t="s">
        <v>6</v>
      </c>
      <c r="G11" s="29">
        <f>G6/F6</f>
        <v>0.6220257495994506</v>
      </c>
      <c r="H11" s="3"/>
      <c r="I11" t="s">
        <v>21</v>
      </c>
    </row>
    <row r="12" ht="12.75">
      <c r="B12" s="12" t="s">
        <v>56</v>
      </c>
    </row>
    <row r="13" spans="2:7" ht="12.75">
      <c r="B13" t="s">
        <v>72</v>
      </c>
      <c r="D13" s="11">
        <f>SUM(H26:H35)</f>
        <v>2701.075</v>
      </c>
      <c r="E13" t="s">
        <v>6</v>
      </c>
      <c r="G13" s="12" t="s">
        <v>61</v>
      </c>
    </row>
    <row r="14" spans="2:9" ht="12.75">
      <c r="B14" t="s">
        <v>9</v>
      </c>
      <c r="D14">
        <f>SUM(I26:I35)</f>
        <v>2738.54</v>
      </c>
      <c r="E14" t="s">
        <v>6</v>
      </c>
      <c r="G14" s="29">
        <f>G7/F7</f>
        <v>0.6804287595158628</v>
      </c>
      <c r="H14" s="3"/>
      <c r="I14" t="s">
        <v>21</v>
      </c>
    </row>
    <row r="15" spans="7:8" ht="12.75">
      <c r="G15" s="3"/>
      <c r="H15" s="3"/>
    </row>
    <row r="16" spans="2:11" ht="45" customHeight="1">
      <c r="B16" s="33" t="s">
        <v>0</v>
      </c>
      <c r="C16" s="34"/>
      <c r="D16" s="34"/>
      <c r="E16" s="34"/>
      <c r="F16" s="35"/>
      <c r="G16" s="21" t="s">
        <v>54</v>
      </c>
      <c r="H16" s="23" t="s">
        <v>74</v>
      </c>
      <c r="I16" s="21" t="s">
        <v>1</v>
      </c>
      <c r="J16" s="23" t="s">
        <v>4</v>
      </c>
      <c r="K16" s="23" t="s">
        <v>2</v>
      </c>
    </row>
    <row r="17" spans="2:11" ht="15" customHeight="1">
      <c r="B17" s="30" t="s">
        <v>10</v>
      </c>
      <c r="C17" s="31"/>
      <c r="D17" s="31"/>
      <c r="E17" s="31"/>
      <c r="F17" s="32"/>
      <c r="G17" s="20">
        <v>41</v>
      </c>
      <c r="H17" s="20">
        <f>(G17/12)*9</f>
        <v>30.75</v>
      </c>
      <c r="I17" s="20">
        <v>27.57909</v>
      </c>
      <c r="J17" s="20">
        <f>H17-I17</f>
        <v>3.1709099999999992</v>
      </c>
      <c r="K17" s="54">
        <f>I17/G17</f>
        <v>0.6726607317073171</v>
      </c>
    </row>
    <row r="18" spans="2:11" ht="12.75">
      <c r="B18" s="30" t="s">
        <v>3</v>
      </c>
      <c r="C18" s="31"/>
      <c r="D18" s="31"/>
      <c r="E18" s="31"/>
      <c r="F18" s="32"/>
      <c r="G18" s="20">
        <v>44</v>
      </c>
      <c r="H18" s="20">
        <f aca="true" t="shared" si="0" ref="H18:H25">(G18/12)*9</f>
        <v>33</v>
      </c>
      <c r="I18" s="20">
        <v>4.84457</v>
      </c>
      <c r="J18" s="20">
        <f aca="true" t="shared" si="1" ref="J18:J34">H18-I18</f>
        <v>28.15543</v>
      </c>
      <c r="K18" s="54">
        <f aca="true" t="shared" si="2" ref="K18:K36">I18/G18</f>
        <v>0.11010386363636364</v>
      </c>
    </row>
    <row r="19" spans="2:11" ht="12.75">
      <c r="B19" s="30" t="s">
        <v>11</v>
      </c>
      <c r="C19" s="31"/>
      <c r="D19" s="31"/>
      <c r="E19" s="31"/>
      <c r="F19" s="32"/>
      <c r="G19" s="20">
        <v>237</v>
      </c>
      <c r="H19" s="20">
        <f t="shared" si="0"/>
        <v>177.75</v>
      </c>
      <c r="I19" s="20">
        <v>77.59934</v>
      </c>
      <c r="J19" s="20">
        <f t="shared" si="1"/>
        <v>100.15066</v>
      </c>
      <c r="K19" s="54">
        <f t="shared" si="2"/>
        <v>0.3274233755274262</v>
      </c>
    </row>
    <row r="20" spans="2:11" ht="12.75">
      <c r="B20" s="30" t="s">
        <v>12</v>
      </c>
      <c r="C20" s="31"/>
      <c r="D20" s="31"/>
      <c r="E20" s="31"/>
      <c r="F20" s="32"/>
      <c r="G20" s="20">
        <v>0</v>
      </c>
      <c r="H20" s="20">
        <f t="shared" si="0"/>
        <v>0</v>
      </c>
      <c r="I20" s="20">
        <v>0</v>
      </c>
      <c r="J20" s="20">
        <f t="shared" si="1"/>
        <v>0</v>
      </c>
      <c r="K20" s="54">
        <v>0</v>
      </c>
    </row>
    <row r="21" spans="2:11" ht="12.75">
      <c r="B21" s="30" t="s">
        <v>13</v>
      </c>
      <c r="C21" s="31"/>
      <c r="D21" s="31"/>
      <c r="E21" s="31"/>
      <c r="F21" s="32"/>
      <c r="G21" s="20">
        <v>35</v>
      </c>
      <c r="H21" s="20">
        <f t="shared" si="0"/>
        <v>26.25</v>
      </c>
      <c r="I21" s="20">
        <v>25.72038</v>
      </c>
      <c r="J21" s="20">
        <f t="shared" si="1"/>
        <v>0.5296200000000013</v>
      </c>
      <c r="K21" s="54">
        <f t="shared" si="2"/>
        <v>0.734868</v>
      </c>
    </row>
    <row r="22" spans="2:11" ht="12.75">
      <c r="B22" s="30" t="s">
        <v>14</v>
      </c>
      <c r="C22" s="31"/>
      <c r="D22" s="31"/>
      <c r="E22" s="31"/>
      <c r="F22" s="32"/>
      <c r="G22" s="20">
        <v>0</v>
      </c>
      <c r="H22" s="20">
        <f t="shared" si="0"/>
        <v>0</v>
      </c>
      <c r="I22" s="20">
        <v>0</v>
      </c>
      <c r="J22" s="20">
        <f t="shared" si="1"/>
        <v>0</v>
      </c>
      <c r="K22" s="54">
        <v>0</v>
      </c>
    </row>
    <row r="23" spans="2:11" ht="12.75">
      <c r="B23" s="30" t="s">
        <v>15</v>
      </c>
      <c r="C23" s="31"/>
      <c r="D23" s="31"/>
      <c r="E23" s="31"/>
      <c r="F23" s="32"/>
      <c r="G23" s="20">
        <v>11.72</v>
      </c>
      <c r="H23" s="20">
        <f t="shared" si="0"/>
        <v>8.790000000000001</v>
      </c>
      <c r="I23" s="20">
        <v>11.72</v>
      </c>
      <c r="J23" s="20">
        <f t="shared" si="1"/>
        <v>-2.9299999999999997</v>
      </c>
      <c r="K23" s="54">
        <f t="shared" si="2"/>
        <v>1</v>
      </c>
    </row>
    <row r="24" spans="2:11" ht="12.75">
      <c r="B24" s="30" t="s">
        <v>16</v>
      </c>
      <c r="C24" s="31"/>
      <c r="D24" s="31"/>
      <c r="E24" s="31"/>
      <c r="F24" s="32"/>
      <c r="G24" s="20"/>
      <c r="H24" s="20">
        <f t="shared" si="0"/>
        <v>0</v>
      </c>
      <c r="I24" s="20">
        <v>0</v>
      </c>
      <c r="J24" s="20">
        <f t="shared" si="1"/>
        <v>0</v>
      </c>
      <c r="K24" s="54">
        <v>0</v>
      </c>
    </row>
    <row r="25" spans="2:11" ht="12.75">
      <c r="B25" s="30" t="s">
        <v>51</v>
      </c>
      <c r="C25" s="31"/>
      <c r="D25" s="31"/>
      <c r="E25" s="31"/>
      <c r="F25" s="32"/>
      <c r="G25" s="20">
        <v>2165.3</v>
      </c>
      <c r="H25" s="20">
        <f t="shared" si="0"/>
        <v>1623.9750000000001</v>
      </c>
      <c r="I25" s="20">
        <v>1428.76231</v>
      </c>
      <c r="J25" s="20">
        <f t="shared" si="1"/>
        <v>195.21269000000007</v>
      </c>
      <c r="K25" s="54">
        <f t="shared" si="2"/>
        <v>0.6598449683646608</v>
      </c>
    </row>
    <row r="26" spans="2:11" ht="12.75">
      <c r="B26" s="36" t="s">
        <v>17</v>
      </c>
      <c r="C26" s="37"/>
      <c r="D26" s="37"/>
      <c r="E26" s="37"/>
      <c r="F26" s="38"/>
      <c r="G26" s="7">
        <v>2044</v>
      </c>
      <c r="H26" s="13">
        <f>(G26/12)*9</f>
        <v>1533</v>
      </c>
      <c r="I26" s="13">
        <v>1526.94</v>
      </c>
      <c r="J26" s="9">
        <f t="shared" si="1"/>
        <v>6.059999999999945</v>
      </c>
      <c r="K26" s="56">
        <f t="shared" si="2"/>
        <v>0.7470352250489237</v>
      </c>
    </row>
    <row r="27" spans="2:11" ht="12.75">
      <c r="B27" s="39" t="s">
        <v>55</v>
      </c>
      <c r="C27" s="40"/>
      <c r="D27" s="40"/>
      <c r="E27" s="40"/>
      <c r="F27" s="41"/>
      <c r="G27" s="7">
        <v>138.8</v>
      </c>
      <c r="H27" s="13">
        <f>(G27/12)*9</f>
        <v>104.10000000000001</v>
      </c>
      <c r="I27" s="13">
        <v>104.1</v>
      </c>
      <c r="J27" s="9">
        <f t="shared" si="1"/>
        <v>0</v>
      </c>
      <c r="K27" s="56">
        <f t="shared" si="2"/>
        <v>0.7499999999999999</v>
      </c>
    </row>
    <row r="28" spans="2:11" ht="12.75">
      <c r="B28" s="39" t="s">
        <v>18</v>
      </c>
      <c r="C28" s="40"/>
      <c r="D28" s="40"/>
      <c r="E28" s="40"/>
      <c r="F28" s="41"/>
      <c r="G28" s="7">
        <v>2</v>
      </c>
      <c r="H28" s="13">
        <f aca="true" t="shared" si="3" ref="H27:H34">G28/2</f>
        <v>1</v>
      </c>
      <c r="I28" s="13">
        <v>1</v>
      </c>
      <c r="J28" s="9">
        <f t="shared" si="1"/>
        <v>0</v>
      </c>
      <c r="K28" s="56">
        <f t="shared" si="2"/>
        <v>0.5</v>
      </c>
    </row>
    <row r="29" spans="2:11" ht="12.75">
      <c r="B29" s="39" t="s">
        <v>62</v>
      </c>
      <c r="C29" s="37"/>
      <c r="D29" s="37"/>
      <c r="E29" s="37"/>
      <c r="F29" s="38"/>
      <c r="G29" s="7">
        <v>218</v>
      </c>
      <c r="H29" s="13">
        <f>(G29/12)*9</f>
        <v>163.5</v>
      </c>
      <c r="I29" s="13">
        <v>189</v>
      </c>
      <c r="J29" s="9">
        <f t="shared" si="1"/>
        <v>-25.5</v>
      </c>
      <c r="K29" s="56">
        <f t="shared" si="2"/>
        <v>0.8669724770642202</v>
      </c>
    </row>
    <row r="30" spans="2:11" ht="12.75">
      <c r="B30" s="39" t="s">
        <v>64</v>
      </c>
      <c r="C30" s="37"/>
      <c r="D30" s="37"/>
      <c r="E30" s="37"/>
      <c r="F30" s="38"/>
      <c r="G30" s="7">
        <v>404</v>
      </c>
      <c r="H30" s="13">
        <v>0</v>
      </c>
      <c r="I30" s="13">
        <v>0</v>
      </c>
      <c r="J30" s="9">
        <f>H30-I30</f>
        <v>0</v>
      </c>
      <c r="K30" s="56">
        <f t="shared" si="2"/>
        <v>0</v>
      </c>
    </row>
    <row r="31" spans="2:11" ht="12.75">
      <c r="B31" s="36" t="s">
        <v>19</v>
      </c>
      <c r="C31" s="37"/>
      <c r="D31" s="37"/>
      <c r="E31" s="37"/>
      <c r="F31" s="38"/>
      <c r="G31" s="7">
        <f>30.3</f>
        <v>30.3</v>
      </c>
      <c r="H31" s="13">
        <f>(G31/4)*3</f>
        <v>22.725</v>
      </c>
      <c r="I31" s="13">
        <v>0</v>
      </c>
      <c r="J31" s="9">
        <f t="shared" si="1"/>
        <v>22.725</v>
      </c>
      <c r="K31" s="56">
        <f t="shared" si="2"/>
        <v>0</v>
      </c>
    </row>
    <row r="32" spans="2:11" ht="12.75">
      <c r="B32" s="36" t="s">
        <v>65</v>
      </c>
      <c r="C32" s="37"/>
      <c r="D32" s="37"/>
      <c r="E32" s="37"/>
      <c r="F32" s="38"/>
      <c r="G32" s="7">
        <v>270.127</v>
      </c>
      <c r="H32" s="13">
        <v>0</v>
      </c>
      <c r="I32" s="13">
        <v>0</v>
      </c>
      <c r="J32" s="9">
        <f>H32-I32</f>
        <v>0</v>
      </c>
      <c r="K32" s="56">
        <f t="shared" si="2"/>
        <v>0</v>
      </c>
    </row>
    <row r="33" spans="2:11" ht="12.75">
      <c r="B33" s="39" t="s">
        <v>63</v>
      </c>
      <c r="C33" s="37"/>
      <c r="D33" s="37"/>
      <c r="E33" s="37"/>
      <c r="F33" s="38"/>
      <c r="G33" s="7">
        <f>836</f>
        <v>836</v>
      </c>
      <c r="H33" s="13">
        <f>G33/1</f>
        <v>836</v>
      </c>
      <c r="I33" s="13">
        <v>836</v>
      </c>
      <c r="J33" s="9">
        <f>H33-I33</f>
        <v>0</v>
      </c>
      <c r="K33" s="56">
        <f t="shared" si="2"/>
        <v>1</v>
      </c>
    </row>
    <row r="34" spans="2:11" ht="12.75">
      <c r="B34" s="39" t="s">
        <v>57</v>
      </c>
      <c r="C34" s="40"/>
      <c r="D34" s="40"/>
      <c r="E34" s="40"/>
      <c r="F34" s="41"/>
      <c r="G34" s="7">
        <v>81.5</v>
      </c>
      <c r="H34" s="13">
        <f t="shared" si="3"/>
        <v>40.75</v>
      </c>
      <c r="I34" s="13">
        <v>81.5</v>
      </c>
      <c r="J34" s="9">
        <f t="shared" si="1"/>
        <v>-40.75</v>
      </c>
      <c r="K34" s="56">
        <f t="shared" si="2"/>
        <v>1</v>
      </c>
    </row>
    <row r="35" spans="2:11" ht="12.75">
      <c r="B35" s="36" t="s">
        <v>52</v>
      </c>
      <c r="C35" s="37"/>
      <c r="D35" s="37"/>
      <c r="E35" s="37"/>
      <c r="F35" s="38"/>
      <c r="G35" s="7"/>
      <c r="H35" s="7"/>
      <c r="I35" s="7"/>
      <c r="J35" s="9"/>
      <c r="K35" s="55">
        <v>0</v>
      </c>
    </row>
    <row r="36" spans="2:11" ht="16.5" customHeight="1">
      <c r="B36" s="33" t="s">
        <v>20</v>
      </c>
      <c r="C36" s="34"/>
      <c r="D36" s="34"/>
      <c r="E36" s="35"/>
      <c r="F36" s="10"/>
      <c r="G36" s="8">
        <f>SUM(G17:G34)</f>
        <v>6558.747000000001</v>
      </c>
      <c r="H36" s="8">
        <f>SUM(H17:H35)</f>
        <v>4601.59</v>
      </c>
      <c r="I36" s="8">
        <f>SUM(I17:I35)</f>
        <v>4314.76569</v>
      </c>
      <c r="J36" s="8">
        <f>SUM(J17:J35)</f>
        <v>286.82431</v>
      </c>
      <c r="K36" s="57">
        <f t="shared" si="2"/>
        <v>0.657864328354181</v>
      </c>
    </row>
    <row r="38" spans="5:8" ht="12.75">
      <c r="E38" s="43" t="s">
        <v>69</v>
      </c>
      <c r="F38" s="43"/>
      <c r="G38" s="58" t="s">
        <v>75</v>
      </c>
      <c r="H38" s="43"/>
    </row>
    <row r="39" spans="2:8" ht="12.75">
      <c r="B39" t="s">
        <v>68</v>
      </c>
      <c r="E39" s="44">
        <v>823545.41</v>
      </c>
      <c r="F39" s="44"/>
      <c r="G39" s="44">
        <v>1098891.72</v>
      </c>
      <c r="H39" s="44"/>
    </row>
  </sheetData>
  <sheetProtection/>
  <mergeCells count="26">
    <mergeCell ref="B2:K2"/>
    <mergeCell ref="B30:F30"/>
    <mergeCell ref="B32:F32"/>
    <mergeCell ref="E38:F38"/>
    <mergeCell ref="G38:H38"/>
    <mergeCell ref="E39:F39"/>
    <mergeCell ref="G39:H39"/>
    <mergeCell ref="B36:E36"/>
    <mergeCell ref="B34:F34"/>
    <mergeCell ref="B35:F35"/>
    <mergeCell ref="B25:F25"/>
    <mergeCell ref="B26:F26"/>
    <mergeCell ref="B27:F27"/>
    <mergeCell ref="B28:F28"/>
    <mergeCell ref="B33:F33"/>
    <mergeCell ref="B29:F29"/>
    <mergeCell ref="B31:F31"/>
    <mergeCell ref="B22:F22"/>
    <mergeCell ref="B23:F23"/>
    <mergeCell ref="B24:F24"/>
    <mergeCell ref="B16:F16"/>
    <mergeCell ref="B17:F17"/>
    <mergeCell ref="B18:F18"/>
    <mergeCell ref="B19:F19"/>
    <mergeCell ref="B20:F20"/>
    <mergeCell ref="B21:F21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.00390625" style="0" customWidth="1"/>
    <col min="2" max="2" width="9.7109375" style="0" customWidth="1"/>
    <col min="3" max="3" width="11.00390625" style="0" customWidth="1"/>
    <col min="4" max="4" width="9.8515625" style="0" customWidth="1"/>
    <col min="5" max="5" width="10.00390625" style="0" customWidth="1"/>
    <col min="6" max="7" width="11.57421875" style="0" customWidth="1"/>
    <col min="8" max="9" width="10.140625" style="0" customWidth="1"/>
    <col min="10" max="10" width="11.28125" style="0" customWidth="1"/>
  </cols>
  <sheetData>
    <row r="2" spans="2:5" ht="12.75">
      <c r="B2" s="1" t="s">
        <v>67</v>
      </c>
      <c r="C2" s="1"/>
      <c r="D2" s="1"/>
      <c r="E2" s="1"/>
    </row>
    <row r="3" spans="2:9" ht="20.25" customHeight="1">
      <c r="B3" t="s">
        <v>73</v>
      </c>
      <c r="H3" s="3">
        <f>G23</f>
        <v>4919.8406725</v>
      </c>
      <c r="I3" t="s">
        <v>6</v>
      </c>
    </row>
    <row r="4" spans="2:9" ht="12.75">
      <c r="B4" t="s">
        <v>49</v>
      </c>
      <c r="H4" s="3">
        <f>H23</f>
        <v>3203.4148699999996</v>
      </c>
      <c r="I4" t="s">
        <v>6</v>
      </c>
    </row>
    <row r="5" spans="2:8" ht="12.75">
      <c r="B5" t="s">
        <v>33</v>
      </c>
      <c r="C5" s="29">
        <f>J23</f>
        <v>0.4893433440127178</v>
      </c>
      <c r="D5" t="s">
        <v>34</v>
      </c>
      <c r="F5" s="3"/>
      <c r="G5" s="3"/>
      <c r="H5" s="2"/>
    </row>
    <row r="6" spans="6:7" ht="7.5" customHeight="1">
      <c r="F6" s="3"/>
      <c r="G6" s="3"/>
    </row>
    <row r="7" spans="2:10" ht="39.75" customHeight="1">
      <c r="B7" s="46" t="s">
        <v>0</v>
      </c>
      <c r="C7" s="46"/>
      <c r="D7" s="46"/>
      <c r="E7" s="46"/>
      <c r="F7" s="21" t="s">
        <v>54</v>
      </c>
      <c r="G7" s="22" t="s">
        <v>74</v>
      </c>
      <c r="H7" s="21" t="s">
        <v>1</v>
      </c>
      <c r="I7" s="23" t="s">
        <v>4</v>
      </c>
      <c r="J7" s="23" t="s">
        <v>2</v>
      </c>
    </row>
    <row r="8" spans="2:10" ht="28.5" customHeight="1">
      <c r="B8" s="47" t="s">
        <v>22</v>
      </c>
      <c r="C8" s="48"/>
      <c r="D8" s="48"/>
      <c r="E8" s="49"/>
      <c r="F8" s="7">
        <v>2152.70747</v>
      </c>
      <c r="G8" s="7">
        <f>(F8/4)*3</f>
        <v>1614.5306025</v>
      </c>
      <c r="H8" s="7">
        <v>1633.90518</v>
      </c>
      <c r="I8" s="7">
        <f>G8-H8</f>
        <v>-19.374577499999987</v>
      </c>
      <c r="J8" s="24">
        <f>H8/F8</f>
        <v>0.7590000976769965</v>
      </c>
    </row>
    <row r="9" spans="2:10" ht="12.75">
      <c r="B9" s="45" t="s">
        <v>23</v>
      </c>
      <c r="C9" s="45"/>
      <c r="D9" s="45"/>
      <c r="E9" s="45"/>
      <c r="F9" s="7">
        <v>3.6</v>
      </c>
      <c r="G9" s="7">
        <f>(F9/4)*4</f>
        <v>3.6</v>
      </c>
      <c r="H9" s="7">
        <v>3.6</v>
      </c>
      <c r="I9" s="7">
        <f aca="true" t="shared" si="0" ref="I9:I23">G9-H9</f>
        <v>0</v>
      </c>
      <c r="J9" s="24">
        <f aca="true" t="shared" si="1" ref="J9:J23">H9/F9</f>
        <v>1</v>
      </c>
    </row>
    <row r="10" spans="2:10" ht="12.75">
      <c r="B10" s="45" t="s">
        <v>24</v>
      </c>
      <c r="C10" s="45"/>
      <c r="D10" s="45"/>
      <c r="E10" s="45"/>
      <c r="F10" s="7">
        <v>25</v>
      </c>
      <c r="G10" s="7">
        <f aca="true" t="shared" si="2" ref="G9:G22">(F10/4)*3</f>
        <v>18.75</v>
      </c>
      <c r="H10" s="7">
        <v>16.33691</v>
      </c>
      <c r="I10" s="7">
        <f t="shared" si="0"/>
        <v>2.4130900000000004</v>
      </c>
      <c r="J10" s="24">
        <f t="shared" si="1"/>
        <v>0.6534764</v>
      </c>
    </row>
    <row r="11" spans="2:10" ht="12.75">
      <c r="B11" s="45" t="s">
        <v>25</v>
      </c>
      <c r="C11" s="45"/>
      <c r="D11" s="45"/>
      <c r="E11" s="45"/>
      <c r="F11" s="7">
        <v>0</v>
      </c>
      <c r="G11" s="7">
        <f t="shared" si="2"/>
        <v>0</v>
      </c>
      <c r="H11" s="7">
        <v>0</v>
      </c>
      <c r="I11" s="7">
        <f t="shared" si="0"/>
        <v>0</v>
      </c>
      <c r="J11" s="24">
        <v>0</v>
      </c>
    </row>
    <row r="12" spans="2:10" ht="12.75">
      <c r="B12" s="45" t="s">
        <v>26</v>
      </c>
      <c r="C12" s="45"/>
      <c r="D12" s="45"/>
      <c r="E12" s="45"/>
      <c r="F12" s="7">
        <v>614.42424</v>
      </c>
      <c r="G12" s="7">
        <f t="shared" si="2"/>
        <v>460.81818000000004</v>
      </c>
      <c r="H12" s="7">
        <v>163.99598</v>
      </c>
      <c r="I12" s="7">
        <f t="shared" si="0"/>
        <v>296.82220000000007</v>
      </c>
      <c r="J12" s="24">
        <f t="shared" si="1"/>
        <v>0.26691000993059777</v>
      </c>
    </row>
    <row r="13" spans="2:10" ht="12.75">
      <c r="B13" s="45" t="s">
        <v>27</v>
      </c>
      <c r="C13" s="45"/>
      <c r="D13" s="45"/>
      <c r="E13" s="45"/>
      <c r="F13" s="7">
        <v>2188.8601</v>
      </c>
      <c r="G13" s="7">
        <f t="shared" si="2"/>
        <v>1641.645075</v>
      </c>
      <c r="H13" s="7">
        <v>432.31111</v>
      </c>
      <c r="I13" s="7">
        <f t="shared" si="0"/>
        <v>1209.3339649999998</v>
      </c>
      <c r="J13" s="24">
        <f t="shared" si="1"/>
        <v>0.19750513520713361</v>
      </c>
    </row>
    <row r="14" spans="2:10" ht="12.75">
      <c r="B14" s="51" t="s">
        <v>50</v>
      </c>
      <c r="C14" s="52"/>
      <c r="D14" s="52"/>
      <c r="E14" s="53"/>
      <c r="F14" s="25">
        <v>1265.3</v>
      </c>
      <c r="G14" s="25">
        <f t="shared" si="2"/>
        <v>948.9749999999999</v>
      </c>
      <c r="H14" s="25">
        <v>370.4965</v>
      </c>
      <c r="I14" s="25">
        <f t="shared" si="0"/>
        <v>578.4784999999999</v>
      </c>
      <c r="J14" s="26">
        <f t="shared" si="1"/>
        <v>0.2928131668379041</v>
      </c>
    </row>
    <row r="15" spans="2:10" ht="12.75">
      <c r="B15" s="45" t="s">
        <v>28</v>
      </c>
      <c r="C15" s="45"/>
      <c r="D15" s="45"/>
      <c r="E15" s="45"/>
      <c r="F15" s="7">
        <v>30.36</v>
      </c>
      <c r="G15" s="7">
        <f t="shared" si="2"/>
        <v>22.77</v>
      </c>
      <c r="H15" s="7">
        <v>23.1</v>
      </c>
      <c r="I15" s="7">
        <f t="shared" si="0"/>
        <v>-0.33000000000000185</v>
      </c>
      <c r="J15" s="24">
        <f t="shared" si="1"/>
        <v>0.7608695652173914</v>
      </c>
    </row>
    <row r="16" spans="2:10" ht="12.75">
      <c r="B16" s="45" t="s">
        <v>47</v>
      </c>
      <c r="C16" s="45"/>
      <c r="D16" s="45"/>
      <c r="E16" s="45"/>
      <c r="F16" s="7">
        <v>36.7</v>
      </c>
      <c r="G16" s="7">
        <f>(F16/4)*4</f>
        <v>36.7</v>
      </c>
      <c r="H16" s="7">
        <v>36.7</v>
      </c>
      <c r="I16" s="7">
        <f t="shared" si="0"/>
        <v>0</v>
      </c>
      <c r="J16" s="24">
        <f t="shared" si="1"/>
        <v>1</v>
      </c>
    </row>
    <row r="17" spans="2:10" ht="12.75">
      <c r="B17" s="45" t="s">
        <v>29</v>
      </c>
      <c r="C17" s="45"/>
      <c r="D17" s="45"/>
      <c r="E17" s="45"/>
      <c r="F17" s="7">
        <v>91.45065</v>
      </c>
      <c r="G17" s="7">
        <f t="shared" si="2"/>
        <v>68.5879875</v>
      </c>
      <c r="H17" s="7">
        <v>67.57051</v>
      </c>
      <c r="I17" s="7">
        <f t="shared" si="0"/>
        <v>1.0174774999999983</v>
      </c>
      <c r="J17" s="24">
        <f t="shared" si="1"/>
        <v>0.7388740265924846</v>
      </c>
    </row>
    <row r="18" spans="2:10" ht="12.75">
      <c r="B18" s="45" t="s">
        <v>30</v>
      </c>
      <c r="C18" s="45"/>
      <c r="D18" s="45"/>
      <c r="E18" s="45"/>
      <c r="F18" s="7">
        <f>331.5-76.4</f>
        <v>255.1</v>
      </c>
      <c r="G18" s="7">
        <f t="shared" si="2"/>
        <v>191.325</v>
      </c>
      <c r="H18" s="7">
        <v>233.75</v>
      </c>
      <c r="I18" s="7">
        <f t="shared" si="0"/>
        <v>-42.42500000000001</v>
      </c>
      <c r="J18" s="24">
        <f t="shared" si="1"/>
        <v>0.9163073304586437</v>
      </c>
    </row>
    <row r="19" spans="2:10" ht="25.5" customHeight="1">
      <c r="B19" s="47" t="s">
        <v>48</v>
      </c>
      <c r="C19" s="48"/>
      <c r="D19" s="48"/>
      <c r="E19" s="49"/>
      <c r="F19" s="7">
        <v>0</v>
      </c>
      <c r="G19" s="7">
        <f t="shared" si="2"/>
        <v>0</v>
      </c>
      <c r="H19" s="7">
        <v>0</v>
      </c>
      <c r="I19" s="7">
        <f t="shared" si="0"/>
        <v>0</v>
      </c>
      <c r="J19" s="24">
        <v>0</v>
      </c>
    </row>
    <row r="20" spans="2:10" ht="25.5" customHeight="1">
      <c r="B20" s="47" t="s">
        <v>31</v>
      </c>
      <c r="C20" s="48"/>
      <c r="D20" s="48"/>
      <c r="E20" s="49"/>
      <c r="F20" s="7">
        <v>494.09718</v>
      </c>
      <c r="G20" s="7">
        <f t="shared" si="2"/>
        <v>370.572885</v>
      </c>
      <c r="H20" s="7">
        <v>94.71446</v>
      </c>
      <c r="I20" s="7">
        <f t="shared" si="0"/>
        <v>275.858425</v>
      </c>
      <c r="J20" s="24">
        <f t="shared" si="1"/>
        <v>0.1916919663455679</v>
      </c>
    </row>
    <row r="21" spans="2:10" ht="12.75">
      <c r="B21" s="50"/>
      <c r="C21" s="45"/>
      <c r="D21" s="45"/>
      <c r="E21" s="45"/>
      <c r="F21" s="7">
        <v>0</v>
      </c>
      <c r="G21" s="7">
        <f>(F21/4)*3</f>
        <v>0</v>
      </c>
      <c r="H21" s="7">
        <v>0</v>
      </c>
      <c r="I21" s="7">
        <f t="shared" si="0"/>
        <v>0</v>
      </c>
      <c r="J21" s="24">
        <v>0</v>
      </c>
    </row>
    <row r="22" spans="2:10" ht="12.75">
      <c r="B22" s="45" t="s">
        <v>66</v>
      </c>
      <c r="C22" s="45"/>
      <c r="D22" s="45"/>
      <c r="E22" s="45"/>
      <c r="F22" s="7">
        <v>654.05459</v>
      </c>
      <c r="G22" s="7">
        <f t="shared" si="2"/>
        <v>490.54094249999997</v>
      </c>
      <c r="H22" s="7">
        <v>497.43072</v>
      </c>
      <c r="I22" s="7">
        <f t="shared" si="0"/>
        <v>-6.8897775000000365</v>
      </c>
      <c r="J22" s="24">
        <f t="shared" si="1"/>
        <v>0.7605339487029669</v>
      </c>
    </row>
    <row r="23" spans="2:10" ht="16.5" customHeight="1">
      <c r="B23" s="33" t="s">
        <v>32</v>
      </c>
      <c r="C23" s="34"/>
      <c r="D23" s="34"/>
      <c r="E23" s="35"/>
      <c r="F23" s="8">
        <f>SUM(F8:F22)-F14</f>
        <v>6546.354229999999</v>
      </c>
      <c r="G23" s="8">
        <f>SUM(G8:G22)-G14</f>
        <v>4919.8406725</v>
      </c>
      <c r="H23" s="8">
        <f>SUM(H8:H22)-H14</f>
        <v>3203.4148699999996</v>
      </c>
      <c r="I23" s="8">
        <f t="shared" si="0"/>
        <v>1716.4258025000008</v>
      </c>
      <c r="J23" s="27">
        <f t="shared" si="1"/>
        <v>0.4893433440127178</v>
      </c>
    </row>
    <row r="25" spans="2:8" ht="12.75">
      <c r="B25" t="s">
        <v>53</v>
      </c>
      <c r="F25" s="28">
        <f>J23</f>
        <v>0.4893433440127178</v>
      </c>
      <c r="G25" s="5"/>
      <c r="H25" t="s">
        <v>35</v>
      </c>
    </row>
    <row r="26" ht="12.75">
      <c r="B26" t="s">
        <v>36</v>
      </c>
    </row>
    <row r="27" ht="9" customHeight="1"/>
    <row r="28" spans="2:10" ht="38.25">
      <c r="B28" s="46" t="s">
        <v>37</v>
      </c>
      <c r="C28" s="46"/>
      <c r="D28" s="46"/>
      <c r="E28" s="46"/>
      <c r="F28" s="21" t="s">
        <v>54</v>
      </c>
      <c r="G28" s="22" t="s">
        <v>74</v>
      </c>
      <c r="H28" s="21" t="s">
        <v>1</v>
      </c>
      <c r="I28" s="23" t="s">
        <v>4</v>
      </c>
      <c r="J28" s="23" t="s">
        <v>2</v>
      </c>
    </row>
    <row r="29" spans="2:10" ht="12.75">
      <c r="B29" s="47" t="s">
        <v>38</v>
      </c>
      <c r="C29" s="48"/>
      <c r="D29" s="48"/>
      <c r="E29" s="49"/>
      <c r="F29" s="7">
        <v>1542.95708</v>
      </c>
      <c r="G29" s="7">
        <f>(F29/4)*3</f>
        <v>1157.2178099999999</v>
      </c>
      <c r="H29" s="7">
        <v>1226.37429</v>
      </c>
      <c r="I29" s="7">
        <f>G29-H29</f>
        <v>-69.1564800000001</v>
      </c>
      <c r="J29" s="24">
        <f aca="true" t="shared" si="3" ref="J29:J40">H29/F29</f>
        <v>0.7948207412224325</v>
      </c>
    </row>
    <row r="30" spans="2:10" ht="26.25" customHeight="1">
      <c r="B30" s="47" t="s">
        <v>41</v>
      </c>
      <c r="C30" s="48"/>
      <c r="D30" s="48"/>
      <c r="E30" s="49"/>
      <c r="F30" s="7">
        <v>138.8</v>
      </c>
      <c r="G30" s="7">
        <f aca="true" t="shared" si="4" ref="G30:G37">(F30/4)*3</f>
        <v>104.10000000000001</v>
      </c>
      <c r="H30" s="7">
        <v>99.75148</v>
      </c>
      <c r="I30" s="7">
        <f aca="true" t="shared" si="5" ref="I30:I40">G30-H30</f>
        <v>4.348520000000008</v>
      </c>
      <c r="J30" s="24">
        <f t="shared" si="3"/>
        <v>0.7186706051873198</v>
      </c>
    </row>
    <row r="31" spans="2:10" ht="26.25" customHeight="1">
      <c r="B31" s="47" t="s">
        <v>42</v>
      </c>
      <c r="C31" s="48"/>
      <c r="D31" s="48"/>
      <c r="E31" s="49"/>
      <c r="F31" s="7">
        <v>0</v>
      </c>
      <c r="G31" s="7">
        <f t="shared" si="4"/>
        <v>0</v>
      </c>
      <c r="H31" s="7">
        <v>0</v>
      </c>
      <c r="I31" s="7">
        <f t="shared" si="5"/>
        <v>0</v>
      </c>
      <c r="J31" s="24">
        <v>0</v>
      </c>
    </row>
    <row r="32" spans="2:10" ht="12.75">
      <c r="B32" s="50" t="s">
        <v>39</v>
      </c>
      <c r="C32" s="45"/>
      <c r="D32" s="45"/>
      <c r="E32" s="45"/>
      <c r="F32" s="7">
        <v>2175.3</v>
      </c>
      <c r="G32" s="7">
        <f t="shared" si="4"/>
        <v>1631.4750000000001</v>
      </c>
      <c r="H32" s="7">
        <v>514.62033</v>
      </c>
      <c r="I32" s="7">
        <f t="shared" si="5"/>
        <v>1116.8546700000002</v>
      </c>
      <c r="J32" s="24">
        <f t="shared" si="3"/>
        <v>0.2365744173217487</v>
      </c>
    </row>
    <row r="33" spans="2:10" ht="12.75">
      <c r="B33" s="45" t="s">
        <v>40</v>
      </c>
      <c r="C33" s="45"/>
      <c r="D33" s="45"/>
      <c r="E33" s="45"/>
      <c r="F33" s="7">
        <v>856.65741</v>
      </c>
      <c r="G33" s="7">
        <f t="shared" si="4"/>
        <v>642.4930575000001</v>
      </c>
      <c r="H33" s="7">
        <v>15.501</v>
      </c>
      <c r="I33" s="7">
        <f t="shared" si="5"/>
        <v>626.9920575000001</v>
      </c>
      <c r="J33" s="24">
        <f t="shared" si="3"/>
        <v>0.018094748051032443</v>
      </c>
    </row>
    <row r="34" spans="2:10" ht="12.75">
      <c r="B34" s="47" t="s">
        <v>43</v>
      </c>
      <c r="C34" s="48"/>
      <c r="D34" s="48"/>
      <c r="E34" s="49"/>
      <c r="F34" s="7">
        <v>863.12462</v>
      </c>
      <c r="G34" s="7">
        <f t="shared" si="4"/>
        <v>647.343465</v>
      </c>
      <c r="H34" s="7">
        <v>555.66785</v>
      </c>
      <c r="I34" s="7">
        <f t="shared" si="5"/>
        <v>91.675615</v>
      </c>
      <c r="J34" s="24">
        <f t="shared" si="3"/>
        <v>0.6437863515004357</v>
      </c>
    </row>
    <row r="35" spans="2:10" ht="12.75">
      <c r="B35" s="45" t="s">
        <v>44</v>
      </c>
      <c r="C35" s="45"/>
      <c r="D35" s="45"/>
      <c r="E35" s="45"/>
      <c r="F35" s="7">
        <v>654.05459</v>
      </c>
      <c r="G35" s="7">
        <f t="shared" si="4"/>
        <v>490.54094249999997</v>
      </c>
      <c r="H35" s="7">
        <v>497.43072</v>
      </c>
      <c r="I35" s="7">
        <f t="shared" si="5"/>
        <v>-6.8897775000000365</v>
      </c>
      <c r="J35" s="24">
        <f t="shared" si="3"/>
        <v>0.7605339487029669</v>
      </c>
    </row>
    <row r="36" spans="2:10" ht="27" customHeight="1">
      <c r="B36" s="47" t="s">
        <v>45</v>
      </c>
      <c r="C36" s="48"/>
      <c r="D36" s="48"/>
      <c r="E36" s="49"/>
      <c r="F36" s="7">
        <v>60.3</v>
      </c>
      <c r="G36" s="7">
        <f>(F36/4)*4</f>
        <v>60.3</v>
      </c>
      <c r="H36" s="7">
        <v>60.29771</v>
      </c>
      <c r="I36" s="7">
        <f t="shared" si="5"/>
        <v>0.0022899999999950182</v>
      </c>
      <c r="J36" s="24">
        <f t="shared" si="3"/>
        <v>0.9999620232172471</v>
      </c>
    </row>
    <row r="37" spans="2:10" ht="12.75">
      <c r="B37" s="45" t="s">
        <v>46</v>
      </c>
      <c r="C37" s="45"/>
      <c r="D37" s="45"/>
      <c r="E37" s="45"/>
      <c r="F37" s="7">
        <f>331.5-76.4</f>
        <v>255.1</v>
      </c>
      <c r="G37" s="7">
        <f t="shared" si="4"/>
        <v>191.325</v>
      </c>
      <c r="H37" s="7">
        <v>233.775</v>
      </c>
      <c r="I37" s="7">
        <f t="shared" si="5"/>
        <v>-42.45000000000002</v>
      </c>
      <c r="J37" s="24">
        <f t="shared" si="3"/>
        <v>0.91640533124265</v>
      </c>
    </row>
    <row r="38" spans="2:10" ht="12.75">
      <c r="B38" s="45"/>
      <c r="C38" s="45"/>
      <c r="D38" s="45"/>
      <c r="E38" s="45"/>
      <c r="F38" s="7"/>
      <c r="G38" s="7"/>
      <c r="H38" s="7"/>
      <c r="I38" s="7"/>
      <c r="J38" s="24"/>
    </row>
    <row r="39" spans="2:10" ht="12.75">
      <c r="B39" s="36"/>
      <c r="C39" s="37"/>
      <c r="D39" s="37"/>
      <c r="E39" s="38"/>
      <c r="F39" s="7"/>
      <c r="G39" s="7"/>
      <c r="H39" s="7"/>
      <c r="I39" s="7"/>
      <c r="J39" s="24"/>
    </row>
    <row r="40" spans="2:10" ht="12.75">
      <c r="B40" s="33" t="s">
        <v>32</v>
      </c>
      <c r="C40" s="34"/>
      <c r="D40" s="34"/>
      <c r="E40" s="35"/>
      <c r="F40" s="8">
        <f>SUM(F29:F39)</f>
        <v>6546.293700000001</v>
      </c>
      <c r="G40" s="8">
        <f>SUM(G29:G39)</f>
        <v>4924.7952749999995</v>
      </c>
      <c r="H40" s="8">
        <f>SUM(H29:H39)</f>
        <v>3203.4183799999996</v>
      </c>
      <c r="I40" s="7">
        <f t="shared" si="5"/>
        <v>1721.3768949999999</v>
      </c>
      <c r="J40" s="27">
        <f t="shared" si="3"/>
        <v>0.4893484048844309</v>
      </c>
    </row>
    <row r="41" spans="6:10" ht="12.75">
      <c r="F41" s="11"/>
      <c r="G41" s="11"/>
      <c r="H41" s="11"/>
      <c r="I41" s="11"/>
      <c r="J41" s="11"/>
    </row>
    <row r="42" spans="2:7" ht="12.75">
      <c r="B42" s="1"/>
      <c r="C42" s="1"/>
      <c r="D42" s="1"/>
      <c r="E42" s="1"/>
      <c r="F42" s="1"/>
      <c r="G42" s="6"/>
    </row>
  </sheetData>
  <sheetProtection/>
  <mergeCells count="30">
    <mergeCell ref="B40:E40"/>
    <mergeCell ref="B36:E36"/>
    <mergeCell ref="B37:E37"/>
    <mergeCell ref="B38:E38"/>
    <mergeCell ref="B39:E39"/>
    <mergeCell ref="B22:E22"/>
    <mergeCell ref="B30:E30"/>
    <mergeCell ref="B31:E31"/>
    <mergeCell ref="B33:E33"/>
    <mergeCell ref="B34:E34"/>
    <mergeCell ref="B7:E7"/>
    <mergeCell ref="B8:E8"/>
    <mergeCell ref="B9:E9"/>
    <mergeCell ref="B10:E10"/>
    <mergeCell ref="B19:E19"/>
    <mergeCell ref="B32:E32"/>
    <mergeCell ref="B17:E17"/>
    <mergeCell ref="B14:E14"/>
    <mergeCell ref="B18:E18"/>
    <mergeCell ref="B29:E29"/>
    <mergeCell ref="B11:E11"/>
    <mergeCell ref="B12:E12"/>
    <mergeCell ref="B13:E13"/>
    <mergeCell ref="B15:E15"/>
    <mergeCell ref="B28:E28"/>
    <mergeCell ref="B35:E35"/>
    <mergeCell ref="B16:E16"/>
    <mergeCell ref="B23:E23"/>
    <mergeCell ref="B20:E20"/>
    <mergeCell ref="B21:E21"/>
  </mergeCells>
  <printOptions/>
  <pageMargins left="0.42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2020-07-14T12:03:51Z</cp:lastPrinted>
  <dcterms:created xsi:type="dcterms:W3CDTF">1996-10-08T23:32:33Z</dcterms:created>
  <dcterms:modified xsi:type="dcterms:W3CDTF">2020-10-23T13:11:27Z</dcterms:modified>
  <cp:category/>
  <cp:version/>
  <cp:contentType/>
  <cp:contentStatus/>
</cp:coreProperties>
</file>